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tabRatio="608" firstSheet="1" activeTab="2"/>
  </bookViews>
  <sheets>
    <sheet name="2014 Detalhada" sheetId="2" state="hidden" r:id="rId1"/>
    <sheet name="Receita LDO ATÉ 2017" sheetId="9" r:id="rId2"/>
    <sheet name="Receita LDO 2018 A 2022" sheetId="14" r:id="rId3"/>
    <sheet name="RCL LDO 2020" sheetId="10" r:id="rId4"/>
    <sheet name="Plan1" sheetId="17" r:id="rId5"/>
  </sheets>
  <externalReferences>
    <externalReference r:id="rId6"/>
  </externalReferences>
  <definedNames>
    <definedName name="_xlnm.Print_Area" localSheetId="0">'2014 Detalhada'!$A$1:$P$823</definedName>
    <definedName name="_xlnm.Print_Area" localSheetId="2">'Receita LDO 2018 A 2022'!$A$1:$I$1006</definedName>
    <definedName name="_xlnm.Print_Area" localSheetId="1">'Receita LDO ATÉ 2017'!$A$1:$E$954</definedName>
    <definedName name="Excel_BuiltIn_Print_Titles_1">#REF!</definedName>
    <definedName name="Excel_BuiltIn_Print_Titles_1_1_1">"$#REF!.$A$1:$B$65112;$#REF!.$A$1:$HC$2"</definedName>
    <definedName name="Excel_BuiltIn_Print_Titles_2_1">#REF!</definedName>
    <definedName name="Excel_BuiltIn_Print_Titles_2_1_1">#REF!</definedName>
    <definedName name="Excel_BuiltIn_Print_Titles_2_1_1_1">#REF!</definedName>
    <definedName name="_xlnm.Print_Titles" localSheetId="0">'2014 Detalhada'!$A:$C,'2014 Detalhada'!$1:$2</definedName>
    <definedName name="_xlnm.Print_Titles" localSheetId="2">'Receita LDO 2018 A 2022'!$1:$1</definedName>
    <definedName name="_xlnm.Print_Titles" localSheetId="1">'Receita LDO ATÉ 2017'!$1:$1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0" l="1"/>
  <c r="G29" i="10"/>
  <c r="H29" i="10"/>
  <c r="I825" i="14"/>
  <c r="H26" i="10"/>
  <c r="H30" i="10"/>
  <c r="H8" i="10"/>
  <c r="I329" i="14"/>
  <c r="H329" i="14"/>
  <c r="H328" i="14"/>
  <c r="G329" i="14"/>
  <c r="G328" i="14"/>
  <c r="G759" i="14"/>
  <c r="G758" i="14"/>
  <c r="G757" i="14"/>
  <c r="F703" i="14"/>
  <c r="F702" i="14"/>
  <c r="F701" i="14"/>
  <c r="G703" i="14"/>
  <c r="G702" i="14"/>
  <c r="G701" i="14"/>
  <c r="G707" i="14"/>
  <c r="G706" i="14"/>
  <c r="G705" i="14"/>
  <c r="G700" i="14"/>
  <c r="G699" i="14"/>
  <c r="H703" i="14"/>
  <c r="H702" i="14"/>
  <c r="H701" i="14"/>
  <c r="I703" i="14"/>
  <c r="I702" i="14"/>
  <c r="I701" i="14"/>
  <c r="G458" i="14"/>
  <c r="H458" i="14"/>
  <c r="I458" i="14"/>
  <c r="H821" i="14"/>
  <c r="H502" i="14"/>
  <c r="I502" i="14"/>
  <c r="I824" i="14"/>
  <c r="G490" i="14"/>
  <c r="H490" i="14"/>
  <c r="H489" i="14"/>
  <c r="I490" i="14"/>
  <c r="G496" i="14"/>
  <c r="H496" i="14"/>
  <c r="I496" i="14"/>
  <c r="I488" i="14"/>
  <c r="G822" i="14"/>
  <c r="G386" i="14"/>
  <c r="H386" i="14"/>
  <c r="I386" i="14"/>
  <c r="I385" i="14"/>
  <c r="G820" i="14"/>
  <c r="H61" i="14"/>
  <c r="I61" i="14"/>
  <c r="G51" i="14"/>
  <c r="H51" i="14"/>
  <c r="I51" i="14"/>
  <c r="G34" i="14"/>
  <c r="H34" i="14"/>
  <c r="I34" i="14"/>
  <c r="I601" i="14"/>
  <c r="I600" i="14"/>
  <c r="I569" i="14"/>
  <c r="I576" i="14"/>
  <c r="I565" i="14"/>
  <c r="I540" i="14"/>
  <c r="I539" i="14"/>
  <c r="I538" i="14"/>
  <c r="G489" i="14"/>
  <c r="I476" i="14"/>
  <c r="I475" i="14"/>
  <c r="I474" i="14"/>
  <c r="I821" i="14"/>
  <c r="I392" i="14"/>
  <c r="I391" i="14"/>
  <c r="I381" i="14"/>
  <c r="I376" i="14"/>
  <c r="I375" i="14"/>
  <c r="I369" i="14"/>
  <c r="I819" i="14"/>
  <c r="I190" i="14"/>
  <c r="I192" i="14"/>
  <c r="I189" i="14"/>
  <c r="I188" i="14"/>
  <c r="I181" i="14"/>
  <c r="I180" i="14"/>
  <c r="I150" i="14"/>
  <c r="G131" i="14"/>
  <c r="H131" i="14"/>
  <c r="I131" i="14"/>
  <c r="G132" i="14"/>
  <c r="H132" i="14"/>
  <c r="I111" i="14"/>
  <c r="G105" i="14"/>
  <c r="H105" i="14"/>
  <c r="G98" i="14"/>
  <c r="H98" i="14"/>
  <c r="G100" i="14"/>
  <c r="G97" i="14"/>
  <c r="H97" i="14"/>
  <c r="I73" i="14"/>
  <c r="H73" i="14"/>
  <c r="G73" i="14"/>
  <c r="F73" i="14"/>
  <c r="F69" i="14"/>
  <c r="G69" i="14"/>
  <c r="H69" i="14"/>
  <c r="I69" i="14"/>
  <c r="F65" i="14"/>
  <c r="G65" i="14"/>
  <c r="H65" i="14"/>
  <c r="I65" i="14"/>
  <c r="I46" i="14"/>
  <c r="I42" i="14"/>
  <c r="I38" i="14"/>
  <c r="G27" i="14"/>
  <c r="H27" i="14"/>
  <c r="I27" i="14"/>
  <c r="G21" i="14"/>
  <c r="H21" i="14"/>
  <c r="I21" i="14"/>
  <c r="I26" i="14"/>
  <c r="I25" i="14"/>
  <c r="G17" i="14"/>
  <c r="H17" i="14"/>
  <c r="I17" i="14"/>
  <c r="G13" i="14"/>
  <c r="H13" i="14"/>
  <c r="I13" i="14"/>
  <c r="G9" i="14"/>
  <c r="H9" i="14"/>
  <c r="I9" i="14"/>
  <c r="H31" i="10"/>
  <c r="E993" i="14"/>
  <c r="E972" i="14"/>
  <c r="E787" i="14"/>
  <c r="E766" i="14"/>
  <c r="E765" i="14"/>
  <c r="E764" i="14"/>
  <c r="E748" i="14"/>
  <c r="E747" i="14"/>
  <c r="E746" i="14"/>
  <c r="E703" i="14"/>
  <c r="E702" i="14"/>
  <c r="E701" i="14"/>
  <c r="E622" i="14"/>
  <c r="E621" i="14"/>
  <c r="E620" i="14"/>
  <c r="E600" i="14"/>
  <c r="E597" i="14"/>
  <c r="E569" i="14"/>
  <c r="E531" i="14"/>
  <c r="E530" i="14"/>
  <c r="E529" i="14"/>
  <c r="F511" i="14"/>
  <c r="F510" i="14"/>
  <c r="F509" i="14"/>
  <c r="G511" i="14"/>
  <c r="G510" i="14"/>
  <c r="G509" i="14"/>
  <c r="H511" i="14"/>
  <c r="E511" i="14"/>
  <c r="E510" i="14"/>
  <c r="E509" i="14"/>
  <c r="F484" i="14"/>
  <c r="F483" i="14"/>
  <c r="G484" i="14"/>
  <c r="G483" i="14"/>
  <c r="H484" i="14"/>
  <c r="I484" i="14"/>
  <c r="E484" i="14"/>
  <c r="E483" i="14"/>
  <c r="E476" i="14"/>
  <c r="E475" i="14"/>
  <c r="E474" i="14"/>
  <c r="E338" i="14"/>
  <c r="E337" i="14"/>
  <c r="E343" i="14"/>
  <c r="E342" i="14"/>
  <c r="E341" i="14"/>
  <c r="E340" i="14"/>
  <c r="F280" i="14"/>
  <c r="G280" i="14"/>
  <c r="H280" i="14"/>
  <c r="E280" i="14"/>
  <c r="E258" i="14"/>
  <c r="F158" i="14"/>
  <c r="G158" i="14"/>
  <c r="H158" i="14"/>
  <c r="I158" i="14"/>
  <c r="E158" i="14"/>
  <c r="E144" i="14"/>
  <c r="E126" i="14"/>
  <c r="E135" i="14"/>
  <c r="E111" i="14"/>
  <c r="E95" i="14"/>
  <c r="E88" i="14"/>
  <c r="E81" i="14"/>
  <c r="I823" i="14"/>
  <c r="I822" i="14"/>
  <c r="I820" i="14"/>
  <c r="I808" i="14"/>
  <c r="I807" i="14"/>
  <c r="I800" i="14"/>
  <c r="I799" i="14"/>
  <c r="I794" i="14"/>
  <c r="I793" i="14"/>
  <c r="I792" i="14"/>
  <c r="I791" i="14"/>
  <c r="I790" i="14"/>
  <c r="I787" i="14"/>
  <c r="I786" i="14"/>
  <c r="I785" i="14"/>
  <c r="I766" i="14"/>
  <c r="I765" i="14"/>
  <c r="I764" i="14"/>
  <c r="I758" i="14"/>
  <c r="I757" i="14"/>
  <c r="I752" i="14"/>
  <c r="I751" i="14"/>
  <c r="I736" i="14"/>
  <c r="I734" i="14"/>
  <c r="I732" i="14"/>
  <c r="I730" i="14"/>
  <c r="I725" i="14"/>
  <c r="I724" i="14"/>
  <c r="I722" i="14"/>
  <c r="I721" i="14"/>
  <c r="I719" i="14"/>
  <c r="I718" i="14"/>
  <c r="I716" i="14"/>
  <c r="I714" i="14"/>
  <c r="I707" i="14"/>
  <c r="I706" i="14"/>
  <c r="I705" i="14"/>
  <c r="I695" i="14"/>
  <c r="I694" i="14"/>
  <c r="I690" i="14"/>
  <c r="I687" i="14"/>
  <c r="I682" i="14"/>
  <c r="I680" i="14"/>
  <c r="I677" i="14"/>
  <c r="I676" i="14"/>
  <c r="I664" i="14"/>
  <c r="I660" i="14"/>
  <c r="I656" i="14"/>
  <c r="I650" i="14"/>
  <c r="I640" i="14"/>
  <c r="I636" i="14"/>
  <c r="I627" i="14"/>
  <c r="I626" i="14"/>
  <c r="I625" i="14"/>
  <c r="I548" i="14"/>
  <c r="I547" i="14"/>
  <c r="I546" i="14"/>
  <c r="I544" i="14"/>
  <c r="I543" i="14"/>
  <c r="I542" i="14"/>
  <c r="I531" i="14"/>
  <c r="I530" i="14"/>
  <c r="I529" i="14"/>
  <c r="I507" i="14"/>
  <c r="I501" i="14"/>
  <c r="I483" i="14"/>
  <c r="I465" i="14"/>
  <c r="I464" i="14"/>
  <c r="I463" i="14"/>
  <c r="I457" i="14"/>
  <c r="I456" i="14"/>
  <c r="I450" i="14"/>
  <c r="I449" i="14"/>
  <c r="I447" i="14"/>
  <c r="I445" i="14"/>
  <c r="I443" i="14"/>
  <c r="I441" i="14"/>
  <c r="I431" i="14"/>
  <c r="I430" i="14"/>
  <c r="I429" i="14"/>
  <c r="I427" i="14"/>
  <c r="I426" i="14"/>
  <c r="I424" i="14"/>
  <c r="I423" i="14"/>
  <c r="I421" i="14"/>
  <c r="I420" i="14"/>
  <c r="I417" i="14"/>
  <c r="I415" i="14"/>
  <c r="I409" i="14"/>
  <c r="I404" i="14"/>
  <c r="I380" i="14"/>
  <c r="I365" i="14"/>
  <c r="I364" i="14"/>
  <c r="I343" i="14"/>
  <c r="I342" i="14"/>
  <c r="I341" i="14"/>
  <c r="I340" i="14"/>
  <c r="I332" i="14"/>
  <c r="I331" i="14"/>
  <c r="H27" i="10"/>
  <c r="I326" i="14"/>
  <c r="I243" i="14"/>
  <c r="I196" i="14"/>
  <c r="I195" i="14"/>
  <c r="I194" i="14"/>
  <c r="I178" i="14"/>
  <c r="I176" i="14"/>
  <c r="I174" i="14"/>
  <c r="I157" i="14"/>
  <c r="I156" i="14"/>
  <c r="I155" i="14"/>
  <c r="I55" i="14"/>
  <c r="G205" i="14"/>
  <c r="F205" i="14"/>
  <c r="G465" i="14"/>
  <c r="H465" i="14"/>
  <c r="E465" i="14"/>
  <c r="E464" i="14"/>
  <c r="E463" i="14"/>
  <c r="E349" i="14"/>
  <c r="E348" i="14"/>
  <c r="E347" i="14"/>
  <c r="E346" i="14"/>
  <c r="E417" i="14"/>
  <c r="G427" i="14"/>
  <c r="G426" i="14"/>
  <c r="H427" i="14"/>
  <c r="H426" i="14"/>
  <c r="G424" i="14"/>
  <c r="G423" i="14"/>
  <c r="H424" i="14"/>
  <c r="H423" i="14"/>
  <c r="G421" i="14"/>
  <c r="G420" i="14"/>
  <c r="H421" i="14"/>
  <c r="H420" i="14"/>
  <c r="F421" i="14"/>
  <c r="F420" i="14"/>
  <c r="F424" i="14"/>
  <c r="F423" i="14"/>
  <c r="F427" i="14"/>
  <c r="F426" i="14"/>
  <c r="F178" i="14"/>
  <c r="G178" i="14"/>
  <c r="H178" i="14"/>
  <c r="E178" i="14"/>
  <c r="F168" i="14"/>
  <c r="F167" i="14"/>
  <c r="F174" i="14"/>
  <c r="F166" i="14"/>
  <c r="F176" i="14"/>
  <c r="F165" i="14"/>
  <c r="G168" i="14"/>
  <c r="G167" i="14"/>
  <c r="H168" i="14"/>
  <c r="H167" i="14"/>
  <c r="E168" i="14"/>
  <c r="E167" i="14"/>
  <c r="F157" i="14"/>
  <c r="F156" i="14"/>
  <c r="F155" i="14"/>
  <c r="E117" i="14"/>
  <c r="F117" i="14"/>
  <c r="G117" i="14"/>
  <c r="F111" i="14"/>
  <c r="G111" i="14"/>
  <c r="H111" i="14"/>
  <c r="E30" i="10"/>
  <c r="F30" i="10"/>
  <c r="G30" i="10"/>
  <c r="D30" i="10"/>
  <c r="F243" i="14"/>
  <c r="F707" i="14"/>
  <c r="F706" i="14"/>
  <c r="F705" i="14"/>
  <c r="F81" i="14"/>
  <c r="F569" i="14"/>
  <c r="F258" i="14"/>
  <c r="H205" i="14"/>
  <c r="G600" i="14"/>
  <c r="G597" i="14"/>
  <c r="H600" i="14"/>
  <c r="H597" i="14"/>
  <c r="F600" i="14"/>
  <c r="F597" i="14"/>
  <c r="F531" i="14"/>
  <c r="F530" i="14"/>
  <c r="F529" i="14"/>
  <c r="G531" i="14"/>
  <c r="G530" i="14"/>
  <c r="G529" i="14"/>
  <c r="H531" i="14"/>
  <c r="H530" i="14"/>
  <c r="H529" i="14"/>
  <c r="E205" i="14"/>
  <c r="F490" i="14"/>
  <c r="F496" i="14"/>
  <c r="F495" i="14"/>
  <c r="G495" i="14"/>
  <c r="H495" i="14"/>
  <c r="H823" i="14"/>
  <c r="F370" i="14"/>
  <c r="F369" i="14"/>
  <c r="G369" i="14"/>
  <c r="H369" i="14"/>
  <c r="F332" i="14"/>
  <c r="G157" i="14"/>
  <c r="G156" i="14"/>
  <c r="G155" i="14"/>
  <c r="F46" i="14"/>
  <c r="G46" i="14"/>
  <c r="H46" i="14"/>
  <c r="F42" i="14"/>
  <c r="G42" i="14"/>
  <c r="H42" i="14"/>
  <c r="F38" i="14"/>
  <c r="G38" i="14"/>
  <c r="H38" i="14"/>
  <c r="F766" i="14"/>
  <c r="F765" i="14"/>
  <c r="F764" i="14"/>
  <c r="F343" i="14"/>
  <c r="F342" i="14"/>
  <c r="F341" i="14"/>
  <c r="F340" i="14"/>
  <c r="G343" i="14"/>
  <c r="G342" i="14"/>
  <c r="G341" i="14"/>
  <c r="G340" i="14"/>
  <c r="G61" i="14"/>
  <c r="G60" i="14"/>
  <c r="G59" i="14"/>
  <c r="F61" i="14"/>
  <c r="F60" i="14"/>
  <c r="F59" i="14"/>
  <c r="E61" i="14"/>
  <c r="F51" i="14"/>
  <c r="F34" i="14"/>
  <c r="F825" i="14"/>
  <c r="E26" i="10"/>
  <c r="G825" i="14"/>
  <c r="F26" i="10"/>
  <c r="H825" i="14"/>
  <c r="G26" i="10"/>
  <c r="F716" i="14"/>
  <c r="F819" i="14"/>
  <c r="G819" i="14"/>
  <c r="H819" i="14"/>
  <c r="F820" i="14"/>
  <c r="H820" i="14"/>
  <c r="F821" i="14"/>
  <c r="G821" i="14"/>
  <c r="F822" i="14"/>
  <c r="H822" i="14"/>
  <c r="F823" i="14"/>
  <c r="G823" i="14"/>
  <c r="F824" i="14"/>
  <c r="G824" i="14"/>
  <c r="H824" i="14"/>
  <c r="E823" i="14"/>
  <c r="E822" i="14"/>
  <c r="E821" i="14"/>
  <c r="E820" i="14"/>
  <c r="E819" i="14"/>
  <c r="E824" i="14"/>
  <c r="H680" i="14"/>
  <c r="F664" i="14"/>
  <c r="F660" i="14"/>
  <c r="G664" i="14"/>
  <c r="G660" i="14"/>
  <c r="H664" i="14"/>
  <c r="H660" i="14"/>
  <c r="F656" i="14"/>
  <c r="F650" i="14"/>
  <c r="G656" i="14"/>
  <c r="G650" i="14"/>
  <c r="H656" i="14"/>
  <c r="H650" i="14"/>
  <c r="F640" i="14"/>
  <c r="F636" i="14"/>
  <c r="G640" i="14"/>
  <c r="G636" i="14"/>
  <c r="H640" i="14"/>
  <c r="H636" i="14"/>
  <c r="E640" i="14"/>
  <c r="E636" i="14"/>
  <c r="F627" i="14"/>
  <c r="F626" i="14"/>
  <c r="F625" i="14"/>
  <c r="G627" i="14"/>
  <c r="G626" i="14"/>
  <c r="G625" i="14"/>
  <c r="H627" i="14"/>
  <c r="H626" i="14"/>
  <c r="H625" i="14"/>
  <c r="H569" i="14"/>
  <c r="F576" i="14"/>
  <c r="G576" i="14"/>
  <c r="H576" i="14"/>
  <c r="F608" i="14"/>
  <c r="F607" i="14"/>
  <c r="G608" i="14"/>
  <c r="G607" i="14"/>
  <c r="H608" i="14"/>
  <c r="H607" i="14"/>
  <c r="F615" i="14"/>
  <c r="F614" i="14"/>
  <c r="F613" i="14"/>
  <c r="G591" i="14"/>
  <c r="G590" i="14"/>
  <c r="G587" i="14"/>
  <c r="F581" i="14"/>
  <c r="F578" i="14"/>
  <c r="I554" i="14"/>
  <c r="I553" i="14"/>
  <c r="I552" i="14"/>
  <c r="I551" i="14"/>
  <c r="G766" i="14"/>
  <c r="G765" i="14"/>
  <c r="G764" i="14"/>
  <c r="H766" i="14"/>
  <c r="H765" i="14"/>
  <c r="H764" i="14"/>
  <c r="H758" i="14"/>
  <c r="H757" i="14"/>
  <c r="F758" i="14"/>
  <c r="F757" i="14"/>
  <c r="H707" i="14"/>
  <c r="H706" i="14"/>
  <c r="H705" i="14"/>
  <c r="E707" i="14"/>
  <c r="E706" i="14"/>
  <c r="E705" i="14"/>
  <c r="E700" i="14"/>
  <c r="E699" i="14"/>
  <c r="D12" i="10"/>
  <c r="H544" i="14"/>
  <c r="H543" i="14"/>
  <c r="H542" i="14"/>
  <c r="G544" i="14"/>
  <c r="G543" i="14"/>
  <c r="G542" i="14"/>
  <c r="F544" i="14"/>
  <c r="F543" i="14"/>
  <c r="F542" i="14"/>
  <c r="H483" i="14"/>
  <c r="H417" i="14"/>
  <c r="G404" i="14"/>
  <c r="F458" i="14"/>
  <c r="F457" i="14" s="1"/>
  <c r="F456" i="14" s="1"/>
  <c r="F367" i="14" s="1"/>
  <c r="F363" i="14" s="1"/>
  <c r="F362" i="14" s="1"/>
  <c r="G457" i="14"/>
  <c r="G456" i="14"/>
  <c r="H558" i="14"/>
  <c r="H557" i="14"/>
  <c r="H556" i="14"/>
  <c r="G431" i="14"/>
  <c r="G430" i="14"/>
  <c r="G429" i="14"/>
  <c r="H431" i="14"/>
  <c r="H430" i="14"/>
  <c r="H429" i="14"/>
  <c r="E431" i="14"/>
  <c r="E430" i="14"/>
  <c r="E429" i="14"/>
  <c r="F431" i="14"/>
  <c r="F430" i="14"/>
  <c r="F429" i="14"/>
  <c r="F815" i="14"/>
  <c r="F814" i="14"/>
  <c r="F813" i="14"/>
  <c r="F812" i="14"/>
  <c r="G815" i="14"/>
  <c r="G814" i="14"/>
  <c r="G813" i="14"/>
  <c r="G812" i="14"/>
  <c r="H815" i="14"/>
  <c r="H814" i="14"/>
  <c r="H813" i="14"/>
  <c r="H812" i="14"/>
  <c r="F808" i="14"/>
  <c r="F807" i="14"/>
  <c r="F806" i="14"/>
  <c r="G808" i="14"/>
  <c r="G807" i="14"/>
  <c r="G806" i="14"/>
  <c r="H808" i="14"/>
  <c r="H807" i="14"/>
  <c r="H806" i="14"/>
  <c r="H794" i="14"/>
  <c r="H793" i="14"/>
  <c r="H792" i="14"/>
  <c r="H791" i="14"/>
  <c r="H790" i="14"/>
  <c r="F794" i="14"/>
  <c r="F793" i="14"/>
  <c r="F792" i="14"/>
  <c r="F791" i="14"/>
  <c r="F790" i="14"/>
  <c r="G794" i="14"/>
  <c r="G793" i="14"/>
  <c r="G792" i="14"/>
  <c r="G791" i="14"/>
  <c r="G790" i="14"/>
  <c r="F787" i="14"/>
  <c r="F786" i="14"/>
  <c r="F785" i="14"/>
  <c r="G787" i="14"/>
  <c r="G786" i="14"/>
  <c r="G785" i="14"/>
  <c r="H787" i="14"/>
  <c r="H786" i="14"/>
  <c r="H785" i="14"/>
  <c r="F800" i="14"/>
  <c r="F799" i="14"/>
  <c r="G800" i="14"/>
  <c r="G799" i="14"/>
  <c r="H800" i="14"/>
  <c r="H799" i="14"/>
  <c r="F801" i="14"/>
  <c r="G801" i="14"/>
  <c r="H801" i="14"/>
  <c r="F695" i="14"/>
  <c r="F694" i="14"/>
  <c r="G695" i="14"/>
  <c r="G694" i="14"/>
  <c r="H695" i="14"/>
  <c r="H694" i="14"/>
  <c r="F690" i="14"/>
  <c r="G690" i="14"/>
  <c r="H690" i="14"/>
  <c r="F677" i="14"/>
  <c r="F676" i="14"/>
  <c r="G677" i="14"/>
  <c r="G676" i="14"/>
  <c r="H677" i="14"/>
  <c r="H676" i="14"/>
  <c r="F682" i="14"/>
  <c r="G682" i="14"/>
  <c r="H682" i="14"/>
  <c r="F502" i="14"/>
  <c r="F501" i="14"/>
  <c r="G502" i="14"/>
  <c r="G501" i="14"/>
  <c r="H501" i="14"/>
  <c r="G392" i="14"/>
  <c r="G391" i="14"/>
  <c r="F392" i="14"/>
  <c r="F391" i="14"/>
  <c r="F386" i="14"/>
  <c r="F385" i="14"/>
  <c r="G385" i="14"/>
  <c r="H385" i="14"/>
  <c r="F376" i="14"/>
  <c r="F375" i="14"/>
  <c r="G376" i="14"/>
  <c r="G375" i="14"/>
  <c r="H376" i="14"/>
  <c r="H375" i="14"/>
  <c r="F381" i="14"/>
  <c r="F380" i="14"/>
  <c r="G381" i="14"/>
  <c r="G380" i="14"/>
  <c r="H381" i="14"/>
  <c r="H380" i="14"/>
  <c r="H392" i="14"/>
  <c r="H391" i="14"/>
  <c r="F196" i="14"/>
  <c r="F195" i="14"/>
  <c r="F194" i="14"/>
  <c r="G196" i="14"/>
  <c r="G195" i="14"/>
  <c r="G194" i="14"/>
  <c r="H196" i="14"/>
  <c r="H195" i="14"/>
  <c r="H194" i="14"/>
  <c r="F192" i="14"/>
  <c r="G192" i="14"/>
  <c r="H192" i="14"/>
  <c r="F144" i="14"/>
  <c r="G108" i="14"/>
  <c r="H108" i="14"/>
  <c r="I108" i="14"/>
  <c r="G107" i="14"/>
  <c r="H107" i="14"/>
  <c r="I107" i="14"/>
  <c r="G106" i="14"/>
  <c r="H106" i="14"/>
  <c r="G103" i="14"/>
  <c r="G101" i="14"/>
  <c r="H101" i="14"/>
  <c r="I101" i="14"/>
  <c r="I99" i="14"/>
  <c r="G96" i="14"/>
  <c r="G93" i="14"/>
  <c r="H93" i="14"/>
  <c r="I93" i="14"/>
  <c r="G94" i="14"/>
  <c r="F135" i="14"/>
  <c r="G134" i="14"/>
  <c r="H134" i="14"/>
  <c r="F27" i="14"/>
  <c r="F26" i="14"/>
  <c r="F25" i="14"/>
  <c r="G26" i="14"/>
  <c r="G25" i="14"/>
  <c r="F21" i="14"/>
  <c r="F17" i="14"/>
  <c r="F13" i="14"/>
  <c r="F9" i="14"/>
  <c r="E8" i="10"/>
  <c r="F8" i="10"/>
  <c r="G8" i="10"/>
  <c r="E837" i="14"/>
  <c r="E891" i="14"/>
  <c r="E9" i="14"/>
  <c r="E825" i="14"/>
  <c r="D26" i="10"/>
  <c r="E801" i="14"/>
  <c r="E800" i="14"/>
  <c r="E799" i="14"/>
  <c r="E808" i="14"/>
  <c r="E807" i="14"/>
  <c r="E806" i="14"/>
  <c r="E815" i="14"/>
  <c r="E814" i="14"/>
  <c r="E813" i="14"/>
  <c r="E812" i="14"/>
  <c r="F736" i="14"/>
  <c r="G736" i="14"/>
  <c r="H736" i="14"/>
  <c r="F734" i="14"/>
  <c r="G734" i="14"/>
  <c r="H734" i="14"/>
  <c r="F732" i="14"/>
  <c r="G732" i="14"/>
  <c r="H732" i="14"/>
  <c r="F730" i="14"/>
  <c r="G730" i="14"/>
  <c r="H730" i="14"/>
  <c r="E794" i="14"/>
  <c r="E793" i="14"/>
  <c r="E792" i="14"/>
  <c r="E791" i="14"/>
  <c r="E790" i="14"/>
  <c r="E786" i="14"/>
  <c r="E785" i="14"/>
  <c r="E758" i="14"/>
  <c r="E757" i="14"/>
  <c r="E752" i="14"/>
  <c r="E751" i="14"/>
  <c r="E743" i="14"/>
  <c r="E742" i="14"/>
  <c r="E741" i="14"/>
  <c r="E732" i="14"/>
  <c r="E734" i="14"/>
  <c r="E736" i="14"/>
  <c r="E730" i="14"/>
  <c r="E719" i="14"/>
  <c r="E718" i="14"/>
  <c r="F719" i="14"/>
  <c r="F718" i="14"/>
  <c r="G719" i="14"/>
  <c r="G718" i="14"/>
  <c r="E722" i="14"/>
  <c r="E721" i="14"/>
  <c r="F722" i="14"/>
  <c r="F721" i="14"/>
  <c r="G722" i="14"/>
  <c r="G721" i="14"/>
  <c r="E725" i="14"/>
  <c r="E724" i="14"/>
  <c r="F725" i="14"/>
  <c r="F724" i="14"/>
  <c r="G725" i="14"/>
  <c r="G724" i="14"/>
  <c r="H725" i="14"/>
  <c r="H724" i="14"/>
  <c r="H722" i="14"/>
  <c r="H721" i="14"/>
  <c r="H719" i="14"/>
  <c r="H718" i="14"/>
  <c r="E690" i="14"/>
  <c r="E615" i="14"/>
  <c r="E614" i="14"/>
  <c r="E613" i="14"/>
  <c r="E695" i="14"/>
  <c r="E694" i="14"/>
  <c r="E687" i="14"/>
  <c r="D28" i="10"/>
  <c r="E682" i="14"/>
  <c r="E680" i="14"/>
  <c r="E677" i="14"/>
  <c r="E676" i="14"/>
  <c r="E671" i="14"/>
  <c r="E667" i="14"/>
  <c r="E664" i="14"/>
  <c r="E660" i="14"/>
  <c r="E656" i="14"/>
  <c r="E650" i="14"/>
  <c r="E627" i="14"/>
  <c r="E626" i="14"/>
  <c r="E625" i="14"/>
  <c r="E608" i="14"/>
  <c r="E607" i="14"/>
  <c r="E590" i="14"/>
  <c r="E587" i="14"/>
  <c r="E581" i="14"/>
  <c r="E578" i="14"/>
  <c r="E576" i="14"/>
  <c r="E365" i="14"/>
  <c r="E364" i="14"/>
  <c r="E536" i="14"/>
  <c r="E535" i="14"/>
  <c r="E534" i="14"/>
  <c r="E450" i="14"/>
  <c r="E449" i="14"/>
  <c r="E370" i="14"/>
  <c r="E369" i="14"/>
  <c r="E360" i="14"/>
  <c r="E358" i="14"/>
  <c r="E356" i="14"/>
  <c r="E354" i="14"/>
  <c r="E243" i="14"/>
  <c r="E196" i="14"/>
  <c r="E195" i="14"/>
  <c r="E194" i="14"/>
  <c r="E192" i="14"/>
  <c r="E190" i="14"/>
  <c r="E176" i="14"/>
  <c r="E102" i="14"/>
  <c r="E13" i="14"/>
  <c r="E17" i="14"/>
  <c r="E21" i="14"/>
  <c r="E27" i="14"/>
  <c r="E26" i="14"/>
  <c r="E25" i="14"/>
  <c r="E34" i="14"/>
  <c r="E38" i="14"/>
  <c r="E42" i="14"/>
  <c r="E46" i="14"/>
  <c r="E51" i="14"/>
  <c r="E55" i="14"/>
  <c r="E65" i="14"/>
  <c r="E69" i="14"/>
  <c r="E73" i="14"/>
  <c r="E174" i="14"/>
  <c r="E157" i="14"/>
  <c r="E156" i="14"/>
  <c r="E155" i="14"/>
  <c r="E181" i="14"/>
  <c r="E180" i="14"/>
  <c r="E326" i="14"/>
  <c r="E328" i="14"/>
  <c r="E325" i="14"/>
  <c r="E332" i="14"/>
  <c r="E331" i="14"/>
  <c r="D27" i="10"/>
  <c r="E376" i="14"/>
  <c r="E375" i="14"/>
  <c r="E381" i="14"/>
  <c r="E380" i="14"/>
  <c r="E386" i="14"/>
  <c r="E385" i="14"/>
  <c r="E368" i="14"/>
  <c r="E392" i="14"/>
  <c r="E391" i="14"/>
  <c r="E398" i="14"/>
  <c r="E404" i="14"/>
  <c r="E409" i="14"/>
  <c r="E415" i="14"/>
  <c r="E441" i="14"/>
  <c r="E443" i="14"/>
  <c r="E445" i="14"/>
  <c r="E447" i="14"/>
  <c r="E440" i="14"/>
  <c r="E458" i="14"/>
  <c r="E457" i="14" s="1"/>
  <c r="E456" i="14" s="1"/>
  <c r="E367" i="14" s="1"/>
  <c r="E363" i="14" s="1"/>
  <c r="E362" i="14" s="1"/>
  <c r="E490" i="14"/>
  <c r="E489" i="14"/>
  <c r="E496" i="14"/>
  <c r="E495" i="14"/>
  <c r="E502" i="14"/>
  <c r="E501" i="14"/>
  <c r="E507" i="14"/>
  <c r="E540" i="14"/>
  <c r="E539" i="14"/>
  <c r="E538" i="14"/>
  <c r="E548" i="14"/>
  <c r="E547" i="14"/>
  <c r="E546" i="14"/>
  <c r="E554" i="14"/>
  <c r="E553" i="14"/>
  <c r="E552" i="14"/>
  <c r="E551" i="14"/>
  <c r="E558" i="14"/>
  <c r="E557" i="14"/>
  <c r="E556" i="14"/>
  <c r="E716" i="14"/>
  <c r="E714" i="14"/>
  <c r="H548" i="14"/>
  <c r="H547" i="14"/>
  <c r="H546" i="14"/>
  <c r="F548" i="14"/>
  <c r="F547" i="14"/>
  <c r="F546" i="14"/>
  <c r="G548" i="14"/>
  <c r="G547" i="14"/>
  <c r="G546" i="14"/>
  <c r="F687" i="14"/>
  <c r="G687" i="14"/>
  <c r="F28" i="10"/>
  <c r="H687" i="14"/>
  <c r="G28" i="10"/>
  <c r="F365" i="14"/>
  <c r="F364" i="14"/>
  <c r="G365" i="14"/>
  <c r="G364" i="14"/>
  <c r="H365" i="14"/>
  <c r="H364" i="14"/>
  <c r="D436" i="9"/>
  <c r="D442" i="9"/>
  <c r="E442" i="9"/>
  <c r="D631" i="9"/>
  <c r="D662" i="9"/>
  <c r="D665" i="9"/>
  <c r="E665" i="9"/>
  <c r="C16" i="10"/>
  <c r="G445" i="14"/>
  <c r="H409" i="14"/>
  <c r="H540" i="14"/>
  <c r="H539" i="14"/>
  <c r="H538" i="14"/>
  <c r="H507" i="14"/>
  <c r="F507" i="14"/>
  <c r="H476" i="14"/>
  <c r="H475" i="14"/>
  <c r="H474" i="14"/>
  <c r="H464" i="14"/>
  <c r="H463" i="14"/>
  <c r="H457" i="14"/>
  <c r="H456" i="14" s="1"/>
  <c r="H367" i="14" s="1"/>
  <c r="H363" i="14" s="1"/>
  <c r="H362" i="14" s="1"/>
  <c r="H190" i="14"/>
  <c r="F55" i="14"/>
  <c r="F50" i="14"/>
  <c r="G55" i="14"/>
  <c r="H55" i="14"/>
  <c r="H752" i="14"/>
  <c r="H751" i="14"/>
  <c r="H716" i="14"/>
  <c r="H714" i="14"/>
  <c r="H450" i="14"/>
  <c r="H449" i="14"/>
  <c r="H447" i="14"/>
  <c r="H445" i="14"/>
  <c r="H443" i="14"/>
  <c r="H441" i="14"/>
  <c r="H440" i="14"/>
  <c r="H415" i="14"/>
  <c r="H404" i="14"/>
  <c r="H326" i="14"/>
  <c r="H157" i="14"/>
  <c r="H156" i="14"/>
  <c r="H155" i="14"/>
  <c r="H174" i="14"/>
  <c r="H176" i="14"/>
  <c r="E702" i="9"/>
  <c r="E682" i="9"/>
  <c r="E631" i="9"/>
  <c r="E663" i="9"/>
  <c r="E662" i="9"/>
  <c r="E636" i="9"/>
  <c r="E595" i="9"/>
  <c r="E594" i="9"/>
  <c r="E592" i="9"/>
  <c r="E591" i="9"/>
  <c r="E581" i="9"/>
  <c r="E580" i="9"/>
  <c r="E578" i="9"/>
  <c r="E577" i="9"/>
  <c r="E576" i="9"/>
  <c r="E527" i="9"/>
  <c r="E509" i="9"/>
  <c r="E499" i="9"/>
  <c r="E496" i="9"/>
  <c r="E427" i="9"/>
  <c r="E399" i="9"/>
  <c r="E376" i="9"/>
  <c r="E373" i="9"/>
  <c r="E362" i="9"/>
  <c r="E357" i="9"/>
  <c r="E227" i="9"/>
  <c r="E29" i="10"/>
  <c r="F29" i="10"/>
  <c r="D29" i="10"/>
  <c r="F331" i="14"/>
  <c r="E27" i="10"/>
  <c r="G332" i="14"/>
  <c r="G331" i="14"/>
  <c r="F27" i="10"/>
  <c r="F328" i="14"/>
  <c r="F326" i="14"/>
  <c r="G326" i="14"/>
  <c r="G325" i="14"/>
  <c r="F190" i="14"/>
  <c r="G190" i="14"/>
  <c r="G189" i="14"/>
  <c r="G188" i="14"/>
  <c r="G187" i="14"/>
  <c r="F181" i="14"/>
  <c r="F180" i="14"/>
  <c r="G181" i="14"/>
  <c r="G180" i="14"/>
  <c r="G174" i="14"/>
  <c r="G176" i="14"/>
  <c r="F752" i="14"/>
  <c r="F751" i="14"/>
  <c r="G752" i="14"/>
  <c r="G751" i="14"/>
  <c r="G716" i="14"/>
  <c r="F714" i="14"/>
  <c r="G714" i="14"/>
  <c r="F680" i="14"/>
  <c r="G680" i="14"/>
  <c r="F558" i="14"/>
  <c r="F557" i="14"/>
  <c r="F556" i="14"/>
  <c r="F554" i="14"/>
  <c r="F553" i="14"/>
  <c r="F552" i="14"/>
  <c r="F551" i="14"/>
  <c r="G507" i="14"/>
  <c r="F476" i="14"/>
  <c r="F475" i="14"/>
  <c r="F474" i="14"/>
  <c r="G476" i="14"/>
  <c r="G475" i="14"/>
  <c r="G474" i="14"/>
  <c r="F450" i="14"/>
  <c r="F449" i="14"/>
  <c r="G450" i="14"/>
  <c r="G449" i="14"/>
  <c r="F447" i="14"/>
  <c r="G447" i="14"/>
  <c r="F445" i="14"/>
  <c r="F443" i="14"/>
  <c r="G443" i="14"/>
  <c r="F441" i="14"/>
  <c r="F440" i="14"/>
  <c r="G441" i="14"/>
  <c r="G440" i="14"/>
  <c r="F415" i="14"/>
  <c r="G415" i="14"/>
  <c r="F409" i="14"/>
  <c r="G409" i="14"/>
  <c r="F404" i="14"/>
  <c r="D344" i="9"/>
  <c r="F540" i="14"/>
  <c r="F539" i="14"/>
  <c r="F538" i="14"/>
  <c r="G417" i="14"/>
  <c r="F417" i="14"/>
  <c r="E562" i="9"/>
  <c r="E566" i="9"/>
  <c r="E292" i="9"/>
  <c r="E301" i="9"/>
  <c r="E660" i="9"/>
  <c r="E626" i="9"/>
  <c r="E625" i="9"/>
  <c r="C14" i="10"/>
  <c r="E383" i="9"/>
  <c r="E297" i="9"/>
  <c r="E286" i="9"/>
  <c r="E6" i="9"/>
  <c r="E86" i="9"/>
  <c r="E913" i="9"/>
  <c r="E866" i="9"/>
  <c r="E795" i="9"/>
  <c r="E634" i="9"/>
  <c r="E572" i="9"/>
  <c r="E571" i="9"/>
  <c r="E481" i="9"/>
  <c r="E480" i="9"/>
  <c r="E436" i="9"/>
  <c r="C30" i="10"/>
  <c r="B29" i="10"/>
  <c r="C29" i="10"/>
  <c r="E7" i="10"/>
  <c r="E32" i="9"/>
  <c r="E24" i="9"/>
  <c r="E270" i="9"/>
  <c r="D270" i="9"/>
  <c r="D623" i="9"/>
  <c r="E658" i="9"/>
  <c r="E656" i="9"/>
  <c r="E655" i="9"/>
  <c r="D658" i="9"/>
  <c r="D660" i="9"/>
  <c r="E614" i="9"/>
  <c r="D614" i="9"/>
  <c r="D527" i="9"/>
  <c r="D536" i="9"/>
  <c r="D534" i="9"/>
  <c r="D499" i="9"/>
  <c r="D496" i="9"/>
  <c r="D433" i="9"/>
  <c r="E440" i="9"/>
  <c r="D440" i="9"/>
  <c r="D427" i="9"/>
  <c r="D316" i="9"/>
  <c r="D227" i="9"/>
  <c r="D206" i="9"/>
  <c r="D187" i="9"/>
  <c r="B30" i="10"/>
  <c r="D595" i="9"/>
  <c r="B28" i="10"/>
  <c r="E316" i="9"/>
  <c r="E608" i="9"/>
  <c r="E607" i="9"/>
  <c r="E606" i="9"/>
  <c r="E605" i="9"/>
  <c r="E623" i="9"/>
  <c r="D913" i="9"/>
  <c r="D866" i="9"/>
  <c r="D795" i="9"/>
  <c r="E514" i="9"/>
  <c r="E475" i="9"/>
  <c r="E471" i="9"/>
  <c r="E452" i="9"/>
  <c r="E456" i="9"/>
  <c r="D452" i="9"/>
  <c r="E448" i="9"/>
  <c r="E423" i="9"/>
  <c r="D423" i="9"/>
  <c r="E393" i="9"/>
  <c r="E388" i="9"/>
  <c r="E687" i="9"/>
  <c r="D368" i="9"/>
  <c r="E368" i="9"/>
  <c r="E344" i="9"/>
  <c r="D331" i="9"/>
  <c r="E331" i="9"/>
  <c r="D297" i="9"/>
  <c r="D292" i="9"/>
  <c r="D286" i="9"/>
  <c r="E199" i="9"/>
  <c r="E201" i="9"/>
  <c r="E61" i="9"/>
  <c r="E58" i="9"/>
  <c r="E51" i="9"/>
  <c r="E46" i="9"/>
  <c r="E45" i="9"/>
  <c r="E41" i="9"/>
  <c r="E37" i="9"/>
  <c r="E36" i="9"/>
  <c r="E28" i="9"/>
  <c r="D16" i="9"/>
  <c r="E16" i="9"/>
  <c r="D20" i="9"/>
  <c r="E20" i="9"/>
  <c r="E12" i="9"/>
  <c r="D12" i="9"/>
  <c r="D6" i="9"/>
  <c r="B7" i="10"/>
  <c r="C7" i="10"/>
  <c r="D7" i="10"/>
  <c r="D702" i="9"/>
  <c r="E688" i="9"/>
  <c r="C26" i="10"/>
  <c r="D688" i="9"/>
  <c r="B26" i="10"/>
  <c r="D687" i="9"/>
  <c r="E686" i="9"/>
  <c r="D686" i="9"/>
  <c r="E685" i="9"/>
  <c r="D685" i="9"/>
  <c r="E684" i="9"/>
  <c r="D684" i="9"/>
  <c r="E683" i="9"/>
  <c r="D683" i="9"/>
  <c r="D682" i="9"/>
  <c r="E678" i="9"/>
  <c r="D678" i="9"/>
  <c r="E673" i="9"/>
  <c r="D673" i="9"/>
  <c r="E670" i="9"/>
  <c r="D670" i="9"/>
  <c r="D636" i="9"/>
  <c r="D626" i="9"/>
  <c r="D625" i="9"/>
  <c r="B14" i="10"/>
  <c r="E620" i="9"/>
  <c r="E619" i="9"/>
  <c r="E613" i="9"/>
  <c r="E612" i="9"/>
  <c r="D620" i="9"/>
  <c r="D619" i="9"/>
  <c r="D613" i="9"/>
  <c r="D612" i="9"/>
  <c r="B13" i="10"/>
  <c r="D608" i="9"/>
  <c r="D607" i="9"/>
  <c r="D606" i="9"/>
  <c r="D605" i="9"/>
  <c r="D592" i="9"/>
  <c r="D581" i="9"/>
  <c r="D580" i="9"/>
  <c r="D578" i="9"/>
  <c r="D577" i="9"/>
  <c r="D572" i="9"/>
  <c r="D571" i="9"/>
  <c r="D566" i="9"/>
  <c r="D562" i="9"/>
  <c r="E536" i="9"/>
  <c r="E534" i="9"/>
  <c r="E532" i="9"/>
  <c r="E526" i="9"/>
  <c r="D532" i="9"/>
  <c r="E522" i="9"/>
  <c r="E521" i="9"/>
  <c r="D522" i="9"/>
  <c r="D521" i="9"/>
  <c r="D514" i="9"/>
  <c r="D509" i="9"/>
  <c r="D491" i="9"/>
  <c r="D490" i="9"/>
  <c r="D489" i="9"/>
  <c r="E487" i="9"/>
  <c r="E486" i="9"/>
  <c r="E485" i="9"/>
  <c r="D487" i="9"/>
  <c r="D486" i="9"/>
  <c r="D485" i="9"/>
  <c r="D481" i="9"/>
  <c r="D480" i="9"/>
  <c r="D475" i="9"/>
  <c r="D471" i="9"/>
  <c r="E468" i="9"/>
  <c r="E467" i="9"/>
  <c r="E466" i="9"/>
  <c r="D468" i="9"/>
  <c r="D467" i="9"/>
  <c r="D466" i="9"/>
  <c r="E461" i="9"/>
  <c r="E460" i="9"/>
  <c r="D461" i="9"/>
  <c r="D460" i="9"/>
  <c r="D456" i="9"/>
  <c r="D448" i="9"/>
  <c r="E433" i="9"/>
  <c r="E421" i="9"/>
  <c r="D421" i="9"/>
  <c r="E418" i="9"/>
  <c r="D418" i="9"/>
  <c r="D399" i="9"/>
  <c r="D393" i="9"/>
  <c r="D388" i="9"/>
  <c r="D383" i="9"/>
  <c r="D376" i="9"/>
  <c r="D373" i="9"/>
  <c r="D362" i="9"/>
  <c r="D357" i="9"/>
  <c r="E354" i="9"/>
  <c r="E346" i="9"/>
  <c r="D346" i="9"/>
  <c r="E342" i="9"/>
  <c r="E341" i="9"/>
  <c r="D342" i="9"/>
  <c r="D341" i="9"/>
  <c r="E339" i="9"/>
  <c r="D339" i="9"/>
  <c r="D335" i="9"/>
  <c r="E323" i="9"/>
  <c r="E322" i="9"/>
  <c r="D323" i="9"/>
  <c r="D322" i="9"/>
  <c r="E314" i="9"/>
  <c r="D314" i="9"/>
  <c r="E310" i="9"/>
  <c r="D310" i="9"/>
  <c r="D305" i="9"/>
  <c r="E283" i="9"/>
  <c r="E282" i="9"/>
  <c r="E281" i="9"/>
  <c r="C8" i="10"/>
  <c r="D283" i="9"/>
  <c r="D282" i="9"/>
  <c r="E279" i="9"/>
  <c r="E278" i="9"/>
  <c r="E277" i="9"/>
  <c r="D279" i="9"/>
  <c r="D278" i="9"/>
  <c r="D277" i="9"/>
  <c r="E275" i="9"/>
  <c r="D275" i="9"/>
  <c r="E266" i="9"/>
  <c r="E265" i="9"/>
  <c r="D266" i="9"/>
  <c r="D265" i="9"/>
  <c r="D162" i="9"/>
  <c r="E112" i="9"/>
  <c r="E105" i="9"/>
  <c r="E104" i="9"/>
  <c r="D105" i="9"/>
  <c r="D104" i="9"/>
  <c r="E98" i="9"/>
  <c r="D98" i="9"/>
  <c r="E96" i="9"/>
  <c r="D96" i="9"/>
  <c r="E94" i="9"/>
  <c r="D94" i="9"/>
  <c r="E88" i="9"/>
  <c r="D88" i="9"/>
  <c r="D86" i="9"/>
  <c r="E83" i="9"/>
  <c r="D83" i="9"/>
  <c r="E81" i="9"/>
  <c r="D81" i="9"/>
  <c r="E76" i="9"/>
  <c r="D76" i="9"/>
  <c r="E67" i="9"/>
  <c r="E63" i="9"/>
  <c r="D67" i="9"/>
  <c r="D63" i="9"/>
  <c r="D58" i="9"/>
  <c r="D51" i="9"/>
  <c r="D46" i="9"/>
  <c r="D45" i="9"/>
  <c r="D41" i="9"/>
  <c r="D37" i="9"/>
  <c r="D36" i="9"/>
  <c r="D32" i="9"/>
  <c r="D28" i="9"/>
  <c r="D24" i="9"/>
  <c r="O67" i="2"/>
  <c r="L372" i="2"/>
  <c r="N372" i="2"/>
  <c r="P372" i="2"/>
  <c r="M367" i="2"/>
  <c r="O392" i="2"/>
  <c r="N392" i="2"/>
  <c r="M392" i="2"/>
  <c r="L392" i="2"/>
  <c r="L397" i="2"/>
  <c r="M397" i="2"/>
  <c r="N397" i="2"/>
  <c r="O397" i="2"/>
  <c r="P401" i="2"/>
  <c r="P400" i="2"/>
  <c r="P399" i="2"/>
  <c r="P398" i="2"/>
  <c r="P397" i="2"/>
  <c r="J530" i="2"/>
  <c r="K530" i="2"/>
  <c r="L530" i="2"/>
  <c r="M530" i="2"/>
  <c r="N530" i="2"/>
  <c r="O530" i="2"/>
  <c r="N587" i="2"/>
  <c r="M211" i="2"/>
  <c r="N211" i="2"/>
  <c r="O83" i="2"/>
  <c r="L83" i="2"/>
  <c r="M83" i="2"/>
  <c r="L78" i="2"/>
  <c r="M78" i="2"/>
  <c r="N78" i="2"/>
  <c r="L586" i="2"/>
  <c r="M586" i="2"/>
  <c r="N586" i="2"/>
  <c r="M542" i="2"/>
  <c r="N542" i="2"/>
  <c r="M536" i="2"/>
  <c r="N536" i="2"/>
  <c r="O536" i="2"/>
  <c r="O279" i="2"/>
  <c r="N279" i="2"/>
  <c r="M279" i="2"/>
  <c r="L279" i="2"/>
  <c r="M276" i="2"/>
  <c r="N276" i="2"/>
  <c r="M813" i="2"/>
  <c r="N813" i="2"/>
  <c r="M811" i="2"/>
  <c r="N811" i="2"/>
  <c r="M97" i="2"/>
  <c r="N97" i="2"/>
  <c r="M95" i="2"/>
  <c r="N95" i="2"/>
  <c r="M93" i="2"/>
  <c r="M92" i="2"/>
  <c r="N92" i="2"/>
  <c r="M91" i="2"/>
  <c r="N91" i="2"/>
  <c r="M90" i="2"/>
  <c r="M87" i="2"/>
  <c r="N87" i="2"/>
  <c r="P821" i="2"/>
  <c r="P802" i="2"/>
  <c r="P803" i="2"/>
  <c r="P804" i="2"/>
  <c r="P805" i="2"/>
  <c r="P806" i="2"/>
  <c r="P785" i="2"/>
  <c r="P776" i="2"/>
  <c r="P771" i="2"/>
  <c r="P735" i="2"/>
  <c r="P724" i="2"/>
  <c r="P725" i="2"/>
  <c r="P726" i="2"/>
  <c r="P718" i="2"/>
  <c r="P719" i="2"/>
  <c r="P720" i="2"/>
  <c r="P721" i="2"/>
  <c r="P722" i="2"/>
  <c r="P723" i="2"/>
  <c r="P714" i="2"/>
  <c r="P715" i="2"/>
  <c r="P716" i="2"/>
  <c r="P717" i="2"/>
  <c r="P712" i="2"/>
  <c r="P713" i="2"/>
  <c r="P706" i="2"/>
  <c r="P681" i="2"/>
  <c r="P682" i="2"/>
  <c r="P683" i="2"/>
  <c r="M669" i="2"/>
  <c r="N669" i="2"/>
  <c r="M668" i="2"/>
  <c r="N668" i="2"/>
  <c r="M664" i="2"/>
  <c r="N664" i="2"/>
  <c r="M665" i="2"/>
  <c r="N665" i="2"/>
  <c r="M666" i="2"/>
  <c r="N666" i="2"/>
  <c r="P666" i="2"/>
  <c r="M663" i="2"/>
  <c r="N663" i="2"/>
  <c r="L660" i="2"/>
  <c r="M660" i="2"/>
  <c r="N660" i="2"/>
  <c r="P646" i="2"/>
  <c r="P639" i="2"/>
  <c r="P640" i="2"/>
  <c r="P576" i="2"/>
  <c r="M571" i="2"/>
  <c r="N571" i="2"/>
  <c r="O571" i="2"/>
  <c r="P572" i="2"/>
  <c r="M569" i="2"/>
  <c r="N569" i="2"/>
  <c r="O569" i="2"/>
  <c r="M564" i="2"/>
  <c r="N564" i="2"/>
  <c r="O564" i="2"/>
  <c r="M565" i="2"/>
  <c r="N565" i="2"/>
  <c r="O565" i="2"/>
  <c r="M563" i="2"/>
  <c r="N563" i="2"/>
  <c r="O563" i="2"/>
  <c r="M560" i="2"/>
  <c r="N560" i="2"/>
  <c r="O560" i="2"/>
  <c r="M561" i="2"/>
  <c r="N561" i="2"/>
  <c r="O561" i="2"/>
  <c r="M559" i="2"/>
  <c r="N559" i="2"/>
  <c r="O559" i="2"/>
  <c r="L562" i="2"/>
  <c r="L558" i="2"/>
  <c r="P553" i="2"/>
  <c r="P532" i="2"/>
  <c r="P533" i="2"/>
  <c r="P531" i="2"/>
  <c r="P530" i="2"/>
  <c r="P516" i="2"/>
  <c r="L512" i="2"/>
  <c r="M512" i="2"/>
  <c r="N512" i="2"/>
  <c r="O512" i="2"/>
  <c r="L510" i="2"/>
  <c r="M510" i="2"/>
  <c r="N510" i="2"/>
  <c r="O510" i="2"/>
  <c r="M505" i="2"/>
  <c r="N505" i="2"/>
  <c r="O505" i="2"/>
  <c r="P505" i="2"/>
  <c r="P506" i="2"/>
  <c r="M501" i="2"/>
  <c r="N501" i="2"/>
  <c r="O501" i="2"/>
  <c r="P501" i="2"/>
  <c r="P497" i="2"/>
  <c r="M496" i="2"/>
  <c r="N496" i="2"/>
  <c r="O496" i="2"/>
  <c r="P496" i="2"/>
  <c r="M494" i="2"/>
  <c r="N494" i="2"/>
  <c r="M493" i="2"/>
  <c r="N493" i="2"/>
  <c r="O493" i="2"/>
  <c r="M492" i="2"/>
  <c r="M489" i="2"/>
  <c r="M490" i="2"/>
  <c r="M488" i="2"/>
  <c r="N488" i="2"/>
  <c r="O488" i="2"/>
  <c r="L491" i="2"/>
  <c r="L487" i="2"/>
  <c r="M485" i="2"/>
  <c r="N485" i="2"/>
  <c r="O485" i="2"/>
  <c r="K481" i="2"/>
  <c r="K480" i="2"/>
  <c r="L481" i="2"/>
  <c r="L480" i="2"/>
  <c r="M481" i="2"/>
  <c r="N481" i="2"/>
  <c r="N480" i="2"/>
  <c r="O481" i="2"/>
  <c r="O480" i="2"/>
  <c r="P482" i="2"/>
  <c r="P481" i="2"/>
  <c r="P473" i="2"/>
  <c r="P474" i="2"/>
  <c r="P475" i="2"/>
  <c r="P476" i="2"/>
  <c r="P477" i="2"/>
  <c r="P478" i="2"/>
  <c r="M472" i="2"/>
  <c r="N472" i="2"/>
  <c r="M468" i="2"/>
  <c r="N468" i="2"/>
  <c r="O468" i="2"/>
  <c r="M469" i="2"/>
  <c r="N469" i="2"/>
  <c r="O469" i="2"/>
  <c r="M467" i="2"/>
  <c r="N467" i="2"/>
  <c r="L466" i="2"/>
  <c r="M464" i="2"/>
  <c r="N464" i="2"/>
  <c r="O464" i="2"/>
  <c r="P464" i="2"/>
  <c r="M465" i="2"/>
  <c r="N465" i="2"/>
  <c r="O465" i="2"/>
  <c r="M463" i="2"/>
  <c r="N463" i="2"/>
  <c r="L462" i="2"/>
  <c r="P456" i="2"/>
  <c r="P449" i="2"/>
  <c r="I440" i="2"/>
  <c r="P440" i="2"/>
  <c r="P441" i="2"/>
  <c r="P442" i="2"/>
  <c r="P443" i="2"/>
  <c r="P444" i="2"/>
  <c r="P438" i="2"/>
  <c r="P436" i="2"/>
  <c r="L435" i="2"/>
  <c r="P433" i="2"/>
  <c r="P432" i="2"/>
  <c r="P424" i="2"/>
  <c r="P425" i="2"/>
  <c r="M423" i="2"/>
  <c r="N423" i="2"/>
  <c r="O423" i="2"/>
  <c r="P423" i="2"/>
  <c r="P422" i="2"/>
  <c r="M409" i="2"/>
  <c r="N409" i="2"/>
  <c r="O409" i="2"/>
  <c r="M415" i="2"/>
  <c r="N415" i="2"/>
  <c r="O415" i="2"/>
  <c r="M417" i="2"/>
  <c r="N417" i="2"/>
  <c r="O417" i="2"/>
  <c r="P417" i="2"/>
  <c r="M418" i="2"/>
  <c r="N418" i="2"/>
  <c r="M419" i="2"/>
  <c r="N419" i="2"/>
  <c r="O419" i="2"/>
  <c r="M420" i="2"/>
  <c r="N420" i="2"/>
  <c r="M421" i="2"/>
  <c r="N421" i="2"/>
  <c r="O421" i="2"/>
  <c r="P421" i="2"/>
  <c r="L406" i="2"/>
  <c r="M406" i="2"/>
  <c r="N406" i="2"/>
  <c r="O406" i="2"/>
  <c r="M416" i="2"/>
  <c r="N416" i="2"/>
  <c r="M412" i="2"/>
  <c r="N412" i="2"/>
  <c r="M414" i="2"/>
  <c r="M413" i="2"/>
  <c r="M411" i="2"/>
  <c r="N411" i="2"/>
  <c r="M410" i="2"/>
  <c r="M408" i="2"/>
  <c r="N408" i="2"/>
  <c r="O408" i="2"/>
  <c r="M407" i="2"/>
  <c r="N407" i="2"/>
  <c r="O407" i="2"/>
  <c r="P404" i="2"/>
  <c r="P402" i="2"/>
  <c r="P394" i="2"/>
  <c r="P395" i="2"/>
  <c r="P396" i="2"/>
  <c r="P393" i="2"/>
  <c r="P389" i="2"/>
  <c r="P390" i="2"/>
  <c r="P391" i="2"/>
  <c r="P388" i="2"/>
  <c r="L387" i="2"/>
  <c r="M387" i="2"/>
  <c r="N387" i="2"/>
  <c r="O387" i="2"/>
  <c r="P383" i="2"/>
  <c r="P384" i="2"/>
  <c r="P381" i="2"/>
  <c r="M382" i="2"/>
  <c r="L377" i="2"/>
  <c r="M377" i="2"/>
  <c r="L378" i="2"/>
  <c r="M378" i="2"/>
  <c r="N378" i="2"/>
  <c r="L379" i="2"/>
  <c r="L376" i="2"/>
  <c r="L374" i="2"/>
  <c r="M374" i="2"/>
  <c r="N374" i="2"/>
  <c r="O374" i="2"/>
  <c r="M373" i="2"/>
  <c r="L370" i="2"/>
  <c r="L369" i="2"/>
  <c r="M369" i="2"/>
  <c r="N369" i="2"/>
  <c r="P368" i="2"/>
  <c r="L361" i="2"/>
  <c r="M361" i="2"/>
  <c r="N361" i="2"/>
  <c r="O361" i="2"/>
  <c r="L360" i="2"/>
  <c r="M360" i="2"/>
  <c r="N360" i="2"/>
  <c r="L359" i="2"/>
  <c r="M359" i="2"/>
  <c r="L358" i="2"/>
  <c r="M358" i="2"/>
  <c r="L357" i="2"/>
  <c r="M357" i="2"/>
  <c r="N357" i="2"/>
  <c r="L356" i="2"/>
  <c r="M356" i="2"/>
  <c r="N356" i="2"/>
  <c r="O356" i="2"/>
  <c r="P362" i="2"/>
  <c r="P363" i="2"/>
  <c r="P364" i="2"/>
  <c r="P365" i="2"/>
  <c r="P355" i="2"/>
  <c r="P351" i="2"/>
  <c r="P352" i="2"/>
  <c r="P350" i="2"/>
  <c r="L348" i="2"/>
  <c r="M348" i="2"/>
  <c r="N348" i="2"/>
  <c r="P346" i="2"/>
  <c r="P341" i="2"/>
  <c r="P338" i="2"/>
  <c r="P339" i="2"/>
  <c r="L337" i="2"/>
  <c r="P332" i="2"/>
  <c r="P333" i="2"/>
  <c r="P334" i="2"/>
  <c r="P335" i="2"/>
  <c r="P331" i="2"/>
  <c r="P325" i="2"/>
  <c r="P327" i="2"/>
  <c r="M323" i="2"/>
  <c r="L328" i="2"/>
  <c r="M328" i="2"/>
  <c r="N328" i="2"/>
  <c r="O328" i="2"/>
  <c r="L326" i="2"/>
  <c r="M326" i="2"/>
  <c r="N326" i="2"/>
  <c r="O326" i="2"/>
  <c r="L324" i="2"/>
  <c r="M324" i="2"/>
  <c r="N324" i="2"/>
  <c r="L322" i="2"/>
  <c r="M322" i="2"/>
  <c r="N322" i="2"/>
  <c r="O322" i="2"/>
  <c r="L317" i="2"/>
  <c r="L318" i="2"/>
  <c r="M318" i="2"/>
  <c r="L319" i="2"/>
  <c r="L316" i="2"/>
  <c r="M316" i="2"/>
  <c r="N316" i="2"/>
  <c r="P314" i="2"/>
  <c r="L313" i="2"/>
  <c r="P309" i="2"/>
  <c r="P308" i="2"/>
  <c r="P304" i="2"/>
  <c r="P303" i="2"/>
  <c r="P305" i="2"/>
  <c r="P306" i="2"/>
  <c r="P302" i="2"/>
  <c r="L302" i="2"/>
  <c r="M302" i="2"/>
  <c r="N302" i="2"/>
  <c r="O302" i="2"/>
  <c r="P299" i="2"/>
  <c r="P300" i="2"/>
  <c r="P301" i="2"/>
  <c r="P298" i="2"/>
  <c r="L297" i="2"/>
  <c r="M297" i="2"/>
  <c r="N297" i="2"/>
  <c r="O297" i="2"/>
  <c r="P292" i="2"/>
  <c r="L291" i="2"/>
  <c r="M291" i="2"/>
  <c r="L290" i="2"/>
  <c r="L283" i="2"/>
  <c r="L275" i="2"/>
  <c r="L277" i="2"/>
  <c r="M277" i="2"/>
  <c r="N277" i="2"/>
  <c r="L274" i="2"/>
  <c r="L271" i="2"/>
  <c r="L270" i="2"/>
  <c r="M270" i="2"/>
  <c r="L242" i="2"/>
  <c r="M242" i="2"/>
  <c r="O243" i="2"/>
  <c r="P243" i="2"/>
  <c r="L244" i="2"/>
  <c r="M244" i="2"/>
  <c r="N244" i="2"/>
  <c r="L245" i="2"/>
  <c r="M245" i="2"/>
  <c r="N245" i="2"/>
  <c r="L246" i="2"/>
  <c r="M246" i="2"/>
  <c r="L247" i="2"/>
  <c r="L248" i="2"/>
  <c r="M248" i="2"/>
  <c r="L249" i="2"/>
  <c r="M249" i="2"/>
  <c r="N249" i="2"/>
  <c r="O250" i="2"/>
  <c r="P250" i="2"/>
  <c r="L251" i="2"/>
  <c r="L252" i="2"/>
  <c r="M252" i="2"/>
  <c r="L253" i="2"/>
  <c r="L254" i="2"/>
  <c r="M254" i="2"/>
  <c r="L255" i="2"/>
  <c r="L256" i="2"/>
  <c r="M256" i="2"/>
  <c r="L257" i="2"/>
  <c r="M257" i="2"/>
  <c r="L258" i="2"/>
  <c r="M258" i="2"/>
  <c r="L259" i="2"/>
  <c r="L260" i="2"/>
  <c r="L261" i="2"/>
  <c r="M261" i="2"/>
  <c r="N261" i="2"/>
  <c r="L262" i="2"/>
  <c r="L263" i="2"/>
  <c r="L264" i="2"/>
  <c r="M264" i="2"/>
  <c r="N264" i="2"/>
  <c r="L265" i="2"/>
  <c r="M265" i="2"/>
  <c r="L266" i="2"/>
  <c r="L267" i="2"/>
  <c r="P217" i="2"/>
  <c r="P221" i="2"/>
  <c r="P229" i="2"/>
  <c r="P232" i="2"/>
  <c r="L241" i="2"/>
  <c r="L234" i="2"/>
  <c r="M234" i="2"/>
  <c r="L235" i="2"/>
  <c r="M235" i="2"/>
  <c r="N235" i="2"/>
  <c r="L236" i="2"/>
  <c r="L237" i="2"/>
  <c r="L238" i="2"/>
  <c r="M238" i="2"/>
  <c r="L239" i="2"/>
  <c r="L224" i="2"/>
  <c r="M224" i="2"/>
  <c r="L225" i="2"/>
  <c r="L226" i="2"/>
  <c r="M226" i="2"/>
  <c r="L227" i="2"/>
  <c r="M227" i="2"/>
  <c r="L228" i="2"/>
  <c r="L230" i="2"/>
  <c r="M230" i="2"/>
  <c r="L231" i="2"/>
  <c r="L233" i="2"/>
  <c r="L218" i="2"/>
  <c r="L219" i="2"/>
  <c r="L220" i="2"/>
  <c r="M220" i="2"/>
  <c r="N220" i="2"/>
  <c r="L222" i="2"/>
  <c r="L223" i="2"/>
  <c r="M223" i="2"/>
  <c r="N223" i="2"/>
  <c r="L212" i="2"/>
  <c r="L213" i="2"/>
  <c r="M213" i="2"/>
  <c r="L214" i="2"/>
  <c r="L215" i="2"/>
  <c r="M215" i="2"/>
  <c r="N215" i="2"/>
  <c r="L216" i="2"/>
  <c r="L194" i="2"/>
  <c r="L195" i="2"/>
  <c r="M195" i="2"/>
  <c r="L196" i="2"/>
  <c r="M196" i="2"/>
  <c r="N196" i="2"/>
  <c r="L197" i="2"/>
  <c r="L198" i="2"/>
  <c r="L199" i="2"/>
  <c r="M199" i="2"/>
  <c r="L200" i="2"/>
  <c r="L201" i="2"/>
  <c r="L202" i="2"/>
  <c r="L203" i="2"/>
  <c r="M203" i="2"/>
  <c r="L204" i="2"/>
  <c r="M204" i="2"/>
  <c r="L205" i="2"/>
  <c r="M205" i="2"/>
  <c r="L206" i="2"/>
  <c r="M206" i="2"/>
  <c r="N206" i="2"/>
  <c r="L207" i="2"/>
  <c r="M207" i="2"/>
  <c r="L208" i="2"/>
  <c r="L209" i="2"/>
  <c r="M209" i="2"/>
  <c r="L193" i="2"/>
  <c r="P468" i="2"/>
  <c r="N489" i="2"/>
  <c r="O489" i="2"/>
  <c r="P465" i="2"/>
  <c r="P469" i="2"/>
  <c r="O494" i="2"/>
  <c r="P494" i="2"/>
  <c r="O463" i="2"/>
  <c r="P463" i="2"/>
  <c r="P485" i="2"/>
  <c r="P484" i="2"/>
  <c r="P483" i="2"/>
  <c r="P493" i="2"/>
  <c r="M462" i="2"/>
  <c r="N492" i="2"/>
  <c r="O492" i="2"/>
  <c r="P488" i="2"/>
  <c r="M480" i="2"/>
  <c r="N414" i="2"/>
  <c r="O414" i="2"/>
  <c r="P414" i="2"/>
  <c r="O418" i="2"/>
  <c r="P418" i="2"/>
  <c r="N410" i="2"/>
  <c r="O410" i="2"/>
  <c r="M435" i="2"/>
  <c r="P409" i="2"/>
  <c r="O412" i="2"/>
  <c r="P412" i="2"/>
  <c r="P408" i="2"/>
  <c r="P419" i="2"/>
  <c r="P415" i="2"/>
  <c r="N373" i="2"/>
  <c r="O373" i="2"/>
  <c r="N382" i="2"/>
  <c r="O382" i="2"/>
  <c r="O380" i="2"/>
  <c r="N377" i="2"/>
  <c r="O377" i="2"/>
  <c r="M376" i="2"/>
  <c r="N376" i="2"/>
  <c r="O376" i="2"/>
  <c r="M379" i="2"/>
  <c r="N379" i="2"/>
  <c r="O379" i="2"/>
  <c r="P374" i="2"/>
  <c r="O360" i="2"/>
  <c r="P360" i="2"/>
  <c r="N358" i="2"/>
  <c r="P361" i="2"/>
  <c r="P356" i="2"/>
  <c r="O316" i="2"/>
  <c r="N238" i="2"/>
  <c r="N234" i="2"/>
  <c r="M319" i="2"/>
  <c r="N319" i="2"/>
  <c r="O319" i="2"/>
  <c r="M317" i="2"/>
  <c r="N317" i="2"/>
  <c r="O317" i="2"/>
  <c r="N323" i="2"/>
  <c r="O323" i="2"/>
  <c r="P326" i="2"/>
  <c r="P328" i="2"/>
  <c r="M337" i="2"/>
  <c r="N337" i="2"/>
  <c r="O337" i="2"/>
  <c r="O336" i="2"/>
  <c r="O330" i="2"/>
  <c r="O340" i="2"/>
  <c r="O342" i="2"/>
  <c r="O329" i="2"/>
  <c r="O206" i="2"/>
  <c r="M260" i="2"/>
  <c r="N260" i="2"/>
  <c r="M290" i="2"/>
  <c r="N290" i="2"/>
  <c r="O290" i="2"/>
  <c r="O196" i="2"/>
  <c r="M218" i="2"/>
  <c r="N218" i="2"/>
  <c r="M239" i="2"/>
  <c r="N239" i="2"/>
  <c r="N227" i="2"/>
  <c r="N195" i="2"/>
  <c r="M208" i="2"/>
  <c r="N208" i="2"/>
  <c r="N203" i="2"/>
  <c r="O220" i="2"/>
  <c r="M241" i="2"/>
  <c r="N241" i="2"/>
  <c r="M236" i="2"/>
  <c r="N236" i="2"/>
  <c r="M216" i="2"/>
  <c r="M212" i="2"/>
  <c r="N212" i="2"/>
  <c r="M201" i="2"/>
  <c r="M228" i="2"/>
  <c r="N228" i="2"/>
  <c r="M197" i="2"/>
  <c r="M233" i="2"/>
  <c r="N233" i="2"/>
  <c r="M267" i="2"/>
  <c r="N267" i="2"/>
  <c r="O267" i="2"/>
  <c r="M263" i="2"/>
  <c r="N263" i="2"/>
  <c r="M259" i="2"/>
  <c r="M251" i="2"/>
  <c r="N251" i="2"/>
  <c r="M313" i="2"/>
  <c r="N313" i="2"/>
  <c r="O313" i="2"/>
  <c r="M271" i="2"/>
  <c r="M275" i="2"/>
  <c r="N248" i="2"/>
  <c r="M247" i="2"/>
  <c r="N247" i="2"/>
  <c r="M191" i="2"/>
  <c r="N191" i="2"/>
  <c r="O191" i="2"/>
  <c r="L167" i="2"/>
  <c r="L168" i="2"/>
  <c r="M168" i="2"/>
  <c r="L169" i="2"/>
  <c r="M169" i="2"/>
  <c r="L170" i="2"/>
  <c r="M170" i="2"/>
  <c r="L171" i="2"/>
  <c r="M171" i="2"/>
  <c r="N171" i="2"/>
  <c r="L172" i="2"/>
  <c r="M172" i="2"/>
  <c r="L173" i="2"/>
  <c r="L174" i="2"/>
  <c r="M174" i="2"/>
  <c r="L175" i="2"/>
  <c r="L176" i="2"/>
  <c r="L177" i="2"/>
  <c r="M177" i="2"/>
  <c r="L178" i="2"/>
  <c r="M178" i="2"/>
  <c r="N178" i="2"/>
  <c r="L179" i="2"/>
  <c r="L180" i="2"/>
  <c r="L181" i="2"/>
  <c r="M181" i="2"/>
  <c r="L182" i="2"/>
  <c r="M182" i="2"/>
  <c r="N182" i="2"/>
  <c r="L183" i="2"/>
  <c r="L184" i="2"/>
  <c r="M184" i="2"/>
  <c r="L185" i="2"/>
  <c r="M185" i="2"/>
  <c r="L186" i="2"/>
  <c r="M186" i="2"/>
  <c r="L187" i="2"/>
  <c r="M187" i="2"/>
  <c r="N187" i="2"/>
  <c r="L188" i="2"/>
  <c r="M188" i="2"/>
  <c r="L189" i="2"/>
  <c r="L190" i="2"/>
  <c r="L166" i="2"/>
  <c r="M166" i="2"/>
  <c r="M164" i="2"/>
  <c r="N164" i="2"/>
  <c r="O164" i="2"/>
  <c r="M116" i="2"/>
  <c r="M117" i="2"/>
  <c r="N117" i="2"/>
  <c r="O117" i="2"/>
  <c r="M118" i="2"/>
  <c r="N118" i="2"/>
  <c r="O118" i="2"/>
  <c r="M119" i="2"/>
  <c r="M120" i="2"/>
  <c r="M121" i="2"/>
  <c r="M122" i="2"/>
  <c r="N122" i="2"/>
  <c r="O122" i="2"/>
  <c r="M123" i="2"/>
  <c r="N123" i="2"/>
  <c r="O123" i="2"/>
  <c r="M124" i="2"/>
  <c r="N124" i="2"/>
  <c r="O124" i="2"/>
  <c r="M125" i="2"/>
  <c r="N125" i="2"/>
  <c r="O125" i="2"/>
  <c r="M126" i="2"/>
  <c r="N126" i="2"/>
  <c r="O126" i="2"/>
  <c r="M127" i="2"/>
  <c r="N127" i="2"/>
  <c r="O127" i="2"/>
  <c r="P127" i="2"/>
  <c r="M128" i="2"/>
  <c r="N128" i="2"/>
  <c r="O128" i="2"/>
  <c r="M129" i="2"/>
  <c r="M130" i="2"/>
  <c r="N130" i="2"/>
  <c r="O130" i="2"/>
  <c r="M131" i="2"/>
  <c r="N131" i="2"/>
  <c r="M132" i="2"/>
  <c r="N132" i="2"/>
  <c r="M133" i="2"/>
  <c r="N133" i="2"/>
  <c r="O133" i="2"/>
  <c r="M134" i="2"/>
  <c r="N134" i="2"/>
  <c r="O134" i="2"/>
  <c r="M135" i="2"/>
  <c r="N135" i="2"/>
  <c r="M136" i="2"/>
  <c r="N136" i="2"/>
  <c r="O136" i="2"/>
  <c r="M137" i="2"/>
  <c r="N137" i="2"/>
  <c r="M138" i="2"/>
  <c r="N138" i="2"/>
  <c r="O138" i="2"/>
  <c r="M139" i="2"/>
  <c r="N139" i="2"/>
  <c r="O139" i="2"/>
  <c r="M140" i="2"/>
  <c r="N140" i="2"/>
  <c r="M141" i="2"/>
  <c r="N141" i="2"/>
  <c r="M142" i="2"/>
  <c r="N142" i="2"/>
  <c r="O142" i="2"/>
  <c r="M143" i="2"/>
  <c r="N143" i="2"/>
  <c r="O143" i="2"/>
  <c r="M144" i="2"/>
  <c r="N144" i="2"/>
  <c r="O144" i="2"/>
  <c r="M145" i="2"/>
  <c r="N145" i="2"/>
  <c r="O145" i="2"/>
  <c r="M146" i="2"/>
  <c r="N146" i="2"/>
  <c r="O146" i="2"/>
  <c r="M147" i="2"/>
  <c r="M148" i="2"/>
  <c r="M149" i="2"/>
  <c r="N149" i="2"/>
  <c r="O149" i="2"/>
  <c r="M150" i="2"/>
  <c r="N150" i="2"/>
  <c r="O150" i="2"/>
  <c r="M151" i="2"/>
  <c r="N151" i="2"/>
  <c r="O151" i="2"/>
  <c r="M152" i="2"/>
  <c r="N152" i="2"/>
  <c r="M153" i="2"/>
  <c r="N153" i="2"/>
  <c r="O153" i="2"/>
  <c r="M154" i="2"/>
  <c r="N154" i="2"/>
  <c r="O154" i="2"/>
  <c r="M155" i="2"/>
  <c r="N155" i="2"/>
  <c r="O155" i="2"/>
  <c r="M156" i="2"/>
  <c r="M157" i="2"/>
  <c r="M158" i="2"/>
  <c r="N158" i="2"/>
  <c r="O158" i="2"/>
  <c r="M159" i="2"/>
  <c r="N159" i="2"/>
  <c r="M160" i="2"/>
  <c r="N160" i="2"/>
  <c r="O160" i="2"/>
  <c r="M161" i="2"/>
  <c r="N161" i="2"/>
  <c r="O161" i="2"/>
  <c r="M162" i="2"/>
  <c r="M163" i="2"/>
  <c r="M115" i="2"/>
  <c r="N115" i="2"/>
  <c r="P105" i="2"/>
  <c r="P104" i="2"/>
  <c r="P100" i="2"/>
  <c r="P99" i="2"/>
  <c r="P97" i="2"/>
  <c r="P96" i="2"/>
  <c r="P89" i="2"/>
  <c r="P87" i="2"/>
  <c r="P86" i="2"/>
  <c r="P84" i="2"/>
  <c r="P82" i="2"/>
  <c r="P81" i="2"/>
  <c r="M79" i="2"/>
  <c r="N79" i="2"/>
  <c r="P80" i="2"/>
  <c r="L77" i="2"/>
  <c r="M77" i="2"/>
  <c r="N77" i="2"/>
  <c r="P71" i="2"/>
  <c r="P69" i="2"/>
  <c r="L70" i="2"/>
  <c r="M70" i="2"/>
  <c r="M68" i="2"/>
  <c r="M64" i="2"/>
  <c r="M60" i="2"/>
  <c r="M53" i="2"/>
  <c r="M52" i="2"/>
  <c r="P67" i="2"/>
  <c r="P66" i="2"/>
  <c r="P65" i="2"/>
  <c r="P63" i="2"/>
  <c r="P62" i="2"/>
  <c r="P61" i="2"/>
  <c r="P427" i="2"/>
  <c r="P426" i="2"/>
  <c r="P55" i="2"/>
  <c r="P56" i="2"/>
  <c r="P57" i="2"/>
  <c r="P58" i="2"/>
  <c r="P59" i="2"/>
  <c r="P54" i="2"/>
  <c r="M50" i="2"/>
  <c r="M51" i="2"/>
  <c r="N51" i="2"/>
  <c r="O51" i="2"/>
  <c r="M49" i="2"/>
  <c r="N49" i="2"/>
  <c r="O49" i="2"/>
  <c r="M44" i="2"/>
  <c r="N44" i="2"/>
  <c r="O44" i="2"/>
  <c r="M45" i="2"/>
  <c r="N45" i="2"/>
  <c r="M43" i="2"/>
  <c r="N43" i="2"/>
  <c r="M40" i="2"/>
  <c r="M41" i="2"/>
  <c r="N41" i="2"/>
  <c r="O41" i="2"/>
  <c r="M39" i="2"/>
  <c r="N39" i="2"/>
  <c r="O39" i="2"/>
  <c r="M35" i="2"/>
  <c r="N35" i="2"/>
  <c r="M36" i="2"/>
  <c r="N36" i="2"/>
  <c r="M34" i="2"/>
  <c r="M31" i="2"/>
  <c r="N31" i="2"/>
  <c r="M32" i="2"/>
  <c r="N32" i="2"/>
  <c r="M30" i="2"/>
  <c r="N30" i="2"/>
  <c r="M27" i="2"/>
  <c r="N27" i="2"/>
  <c r="M28" i="2"/>
  <c r="N28" i="2"/>
  <c r="O28" i="2"/>
  <c r="M26" i="2"/>
  <c r="N26" i="2"/>
  <c r="M23" i="2"/>
  <c r="N23" i="2"/>
  <c r="M24" i="2"/>
  <c r="M22" i="2"/>
  <c r="N22" i="2"/>
  <c r="M19" i="2"/>
  <c r="M20" i="2"/>
  <c r="M18" i="2"/>
  <c r="M15" i="2"/>
  <c r="N15" i="2"/>
  <c r="M16" i="2"/>
  <c r="N16" i="2"/>
  <c r="O16" i="2"/>
  <c r="M14" i="2"/>
  <c r="N14" i="2"/>
  <c r="O14" i="2"/>
  <c r="P14" i="2"/>
  <c r="P9" i="2"/>
  <c r="P10" i="2"/>
  <c r="P8" i="2"/>
  <c r="K728" i="2"/>
  <c r="K518" i="2"/>
  <c r="K354" i="2"/>
  <c r="K353" i="2"/>
  <c r="L240" i="2"/>
  <c r="K240" i="2"/>
  <c r="K210" i="2"/>
  <c r="D165" i="2"/>
  <c r="E165" i="2"/>
  <c r="F165" i="2"/>
  <c r="G165" i="2"/>
  <c r="H165" i="2"/>
  <c r="I165" i="2"/>
  <c r="J165" i="2"/>
  <c r="K165" i="2"/>
  <c r="J645" i="2"/>
  <c r="J644" i="2"/>
  <c r="K645" i="2"/>
  <c r="K644" i="2"/>
  <c r="L645" i="2"/>
  <c r="L644" i="2"/>
  <c r="M645" i="2"/>
  <c r="M644" i="2"/>
  <c r="N645" i="2"/>
  <c r="N644" i="2"/>
  <c r="O645" i="2"/>
  <c r="O644" i="2"/>
  <c r="P645" i="2"/>
  <c r="K422" i="2"/>
  <c r="L422" i="2"/>
  <c r="M422" i="2"/>
  <c r="N422" i="2"/>
  <c r="O422" i="2"/>
  <c r="J422" i="2"/>
  <c r="J562" i="2"/>
  <c r="J518" i="2"/>
  <c r="I466" i="2"/>
  <c r="J466" i="2"/>
  <c r="J575" i="2"/>
  <c r="J574" i="2"/>
  <c r="K575" i="2"/>
  <c r="K574" i="2"/>
  <c r="L575" i="2"/>
  <c r="L574" i="2"/>
  <c r="M575" i="2"/>
  <c r="M574" i="2"/>
  <c r="N575" i="2"/>
  <c r="N574" i="2"/>
  <c r="O575" i="2"/>
  <c r="O574" i="2"/>
  <c r="P575" i="2"/>
  <c r="P574" i="2"/>
  <c r="J481" i="2"/>
  <c r="J480" i="2"/>
  <c r="K450" i="2"/>
  <c r="L450" i="2"/>
  <c r="M450" i="2"/>
  <c r="N450" i="2"/>
  <c r="O450" i="2"/>
  <c r="D450" i="2"/>
  <c r="E450" i="2"/>
  <c r="F450" i="2"/>
  <c r="G450" i="2"/>
  <c r="H450" i="2"/>
  <c r="I450" i="2"/>
  <c r="J450" i="2"/>
  <c r="J405" i="2"/>
  <c r="K405" i="2"/>
  <c r="L405" i="2"/>
  <c r="M405" i="2"/>
  <c r="D405" i="2"/>
  <c r="E405" i="2"/>
  <c r="F405" i="2"/>
  <c r="G405" i="2"/>
  <c r="H405" i="2"/>
  <c r="I405" i="2"/>
  <c r="L354" i="2"/>
  <c r="L353" i="2"/>
  <c r="M354" i="2"/>
  <c r="M353" i="2"/>
  <c r="J354" i="2"/>
  <c r="J353" i="2"/>
  <c r="I336" i="2"/>
  <c r="J336" i="2"/>
  <c r="J330" i="2"/>
  <c r="J340" i="2"/>
  <c r="J342" i="2"/>
  <c r="J329" i="2"/>
  <c r="K336" i="2"/>
  <c r="L336" i="2"/>
  <c r="M336" i="2"/>
  <c r="H336" i="2"/>
  <c r="D240" i="2"/>
  <c r="D210" i="2"/>
  <c r="E240" i="2"/>
  <c r="F240" i="2"/>
  <c r="F210" i="2"/>
  <c r="G240" i="2"/>
  <c r="H240" i="2"/>
  <c r="H210" i="2"/>
  <c r="I240" i="2"/>
  <c r="I210" i="2"/>
  <c r="J240" i="2"/>
  <c r="J210" i="2"/>
  <c r="K114" i="2"/>
  <c r="L114" i="2"/>
  <c r="D114" i="2"/>
  <c r="E114" i="2"/>
  <c r="F114" i="2"/>
  <c r="G114" i="2"/>
  <c r="H114" i="2"/>
  <c r="I114" i="2"/>
  <c r="J114" i="2"/>
  <c r="F623" i="2"/>
  <c r="F644" i="2"/>
  <c r="I623" i="2"/>
  <c r="I809" i="2"/>
  <c r="I645" i="2"/>
  <c r="I644" i="2"/>
  <c r="I575" i="2"/>
  <c r="I574" i="2"/>
  <c r="I578" i="2"/>
  <c r="I577" i="2"/>
  <c r="I573" i="2"/>
  <c r="I530" i="2"/>
  <c r="I529" i="2"/>
  <c r="I513" i="2"/>
  <c r="I422" i="2"/>
  <c r="P815" i="2"/>
  <c r="P816" i="2"/>
  <c r="P817" i="2"/>
  <c r="P818" i="2"/>
  <c r="P819" i="2"/>
  <c r="P820" i="2"/>
  <c r="J809" i="2"/>
  <c r="K809" i="2"/>
  <c r="L809" i="2"/>
  <c r="M809" i="2"/>
  <c r="H809" i="2"/>
  <c r="H518" i="2"/>
  <c r="H575" i="2"/>
  <c r="H574" i="2"/>
  <c r="H578" i="2"/>
  <c r="H577" i="2"/>
  <c r="H573" i="2"/>
  <c r="P555" i="2"/>
  <c r="H422" i="2"/>
  <c r="P643" i="2"/>
  <c r="G623" i="2"/>
  <c r="H623" i="2"/>
  <c r="J623" i="2"/>
  <c r="K623" i="2"/>
  <c r="L623" i="2"/>
  <c r="M623" i="2"/>
  <c r="N623" i="2"/>
  <c r="O623" i="2"/>
  <c r="D422" i="2"/>
  <c r="E422" i="2"/>
  <c r="F422" i="2"/>
  <c r="G422" i="2"/>
  <c r="F767" i="2"/>
  <c r="P766" i="2"/>
  <c r="G728" i="2"/>
  <c r="H728" i="2"/>
  <c r="I728" i="2"/>
  <c r="J728" i="2"/>
  <c r="L728" i="2"/>
  <c r="M728" i="2"/>
  <c r="N728" i="2"/>
  <c r="O728" i="2"/>
  <c r="D728" i="2"/>
  <c r="E728" i="2"/>
  <c r="F728" i="2"/>
  <c r="P454" i="2"/>
  <c r="P455" i="2"/>
  <c r="E644" i="2"/>
  <c r="G644" i="2"/>
  <c r="H644" i="2"/>
  <c r="D644" i="2"/>
  <c r="P647" i="2"/>
  <c r="P641" i="2"/>
  <c r="P642" i="2"/>
  <c r="E623" i="2"/>
  <c r="D513" i="2"/>
  <c r="F518" i="2"/>
  <c r="F690" i="2"/>
  <c r="G690" i="2"/>
  <c r="H690" i="2"/>
  <c r="I690" i="2"/>
  <c r="J690" i="2"/>
  <c r="K690" i="2"/>
  <c r="L690" i="2"/>
  <c r="M690" i="2"/>
  <c r="N690" i="2"/>
  <c r="O690" i="2"/>
  <c r="E690" i="2"/>
  <c r="E674" i="2"/>
  <c r="F674" i="2"/>
  <c r="G674" i="2"/>
  <c r="H674" i="2"/>
  <c r="I674" i="2"/>
  <c r="J674" i="2"/>
  <c r="K674" i="2"/>
  <c r="L674" i="2"/>
  <c r="M674" i="2"/>
  <c r="N674" i="2"/>
  <c r="O674" i="2"/>
  <c r="E675" i="2"/>
  <c r="F675" i="2"/>
  <c r="G675" i="2"/>
  <c r="H675" i="2"/>
  <c r="K675" i="2"/>
  <c r="L675" i="2"/>
  <c r="M675" i="2"/>
  <c r="N675" i="2"/>
  <c r="O675" i="2"/>
  <c r="E676" i="2"/>
  <c r="F676" i="2"/>
  <c r="G676" i="2"/>
  <c r="H676" i="2"/>
  <c r="I676" i="2"/>
  <c r="J676" i="2"/>
  <c r="K676" i="2"/>
  <c r="F568" i="2"/>
  <c r="F567" i="2"/>
  <c r="G568" i="2"/>
  <c r="G567" i="2"/>
  <c r="G558" i="2"/>
  <c r="G562" i="2"/>
  <c r="G557" i="2"/>
  <c r="H568" i="2"/>
  <c r="H567" i="2"/>
  <c r="I568" i="2"/>
  <c r="I567" i="2"/>
  <c r="J568" i="2"/>
  <c r="J567" i="2"/>
  <c r="K568" i="2"/>
  <c r="K567" i="2"/>
  <c r="K558" i="2"/>
  <c r="K562" i="2"/>
  <c r="K557" i="2"/>
  <c r="L568" i="2"/>
  <c r="L567" i="2"/>
  <c r="M568" i="2"/>
  <c r="M567" i="2"/>
  <c r="N568" i="2"/>
  <c r="N567" i="2"/>
  <c r="O568" i="2"/>
  <c r="E568" i="2"/>
  <c r="E567" i="2"/>
  <c r="F354" i="2"/>
  <c r="F353" i="2"/>
  <c r="G354" i="2"/>
  <c r="G353" i="2"/>
  <c r="H354" i="2"/>
  <c r="H353" i="2"/>
  <c r="I354" i="2"/>
  <c r="I353" i="2"/>
  <c r="E354" i="2"/>
  <c r="E353" i="2"/>
  <c r="E96" i="2"/>
  <c r="E809" i="2"/>
  <c r="F809" i="2"/>
  <c r="G809" i="2"/>
  <c r="D809" i="2"/>
  <c r="E767" i="2"/>
  <c r="G767" i="2"/>
  <c r="H767" i="2"/>
  <c r="I767" i="2"/>
  <c r="J767" i="2"/>
  <c r="K767" i="2"/>
  <c r="L767" i="2"/>
  <c r="M767" i="2"/>
  <c r="N767" i="2"/>
  <c r="O767" i="2"/>
  <c r="D767" i="2"/>
  <c r="P808" i="2"/>
  <c r="P756" i="2"/>
  <c r="P696" i="2"/>
  <c r="P695" i="2"/>
  <c r="P694" i="2"/>
  <c r="D676" i="2"/>
  <c r="D675" i="2"/>
  <c r="D674" i="2"/>
  <c r="D541" i="2"/>
  <c r="D537" i="2"/>
  <c r="D535" i="2"/>
  <c r="D518" i="2"/>
  <c r="E541" i="2"/>
  <c r="E537" i="2"/>
  <c r="F541" i="2"/>
  <c r="F537" i="2"/>
  <c r="G541" i="2"/>
  <c r="G537" i="2"/>
  <c r="H541" i="2"/>
  <c r="H537" i="2"/>
  <c r="I541" i="2"/>
  <c r="I537" i="2"/>
  <c r="J541" i="2"/>
  <c r="J537" i="2"/>
  <c r="K541" i="2"/>
  <c r="K537" i="2"/>
  <c r="K535" i="2"/>
  <c r="K534" i="2"/>
  <c r="K529" i="2"/>
  <c r="K528" i="2"/>
  <c r="L541" i="2"/>
  <c r="L537" i="2"/>
  <c r="M541" i="2"/>
  <c r="M537" i="2"/>
  <c r="M535" i="2"/>
  <c r="M534" i="2"/>
  <c r="P651" i="2"/>
  <c r="E650" i="2"/>
  <c r="E649" i="2"/>
  <c r="E648" i="2"/>
  <c r="F650" i="2"/>
  <c r="F649" i="2"/>
  <c r="F648" i="2"/>
  <c r="G650" i="2"/>
  <c r="G649" i="2"/>
  <c r="G648" i="2"/>
  <c r="H650" i="2"/>
  <c r="H649" i="2"/>
  <c r="H648" i="2"/>
  <c r="I650" i="2"/>
  <c r="I649" i="2"/>
  <c r="I648" i="2"/>
  <c r="J650" i="2"/>
  <c r="J649" i="2"/>
  <c r="J648" i="2"/>
  <c r="K650" i="2"/>
  <c r="K649" i="2"/>
  <c r="K648" i="2"/>
  <c r="L650" i="2"/>
  <c r="L649" i="2"/>
  <c r="L648" i="2"/>
  <c r="L619" i="2"/>
  <c r="L618" i="2"/>
  <c r="L617" i="2"/>
  <c r="L616" i="2"/>
  <c r="M650" i="2"/>
  <c r="M649" i="2"/>
  <c r="M648" i="2"/>
  <c r="N650" i="2"/>
  <c r="N649" i="2"/>
  <c r="N648" i="2"/>
  <c r="O650" i="2"/>
  <c r="O649" i="2"/>
  <c r="O648" i="2"/>
  <c r="D650" i="2"/>
  <c r="D649" i="2"/>
  <c r="D648" i="2"/>
  <c r="E518" i="2"/>
  <c r="G518" i="2"/>
  <c r="I518" i="2"/>
  <c r="L518" i="2"/>
  <c r="M518" i="2"/>
  <c r="N518" i="2"/>
  <c r="N513" i="2"/>
  <c r="N509" i="2"/>
  <c r="O518" i="2"/>
  <c r="E380" i="2"/>
  <c r="F380" i="2"/>
  <c r="G380" i="2"/>
  <c r="H380" i="2"/>
  <c r="I380" i="2"/>
  <c r="J380" i="2"/>
  <c r="K380" i="2"/>
  <c r="L380" i="2"/>
  <c r="M380" i="2"/>
  <c r="D380" i="2"/>
  <c r="D354" i="2"/>
  <c r="D353" i="2"/>
  <c r="E321" i="2"/>
  <c r="E320" i="2"/>
  <c r="F321" i="2"/>
  <c r="F320" i="2"/>
  <c r="G321" i="2"/>
  <c r="G320" i="2"/>
  <c r="H321" i="2"/>
  <c r="H320" i="2"/>
  <c r="I321" i="2"/>
  <c r="I320" i="2"/>
  <c r="J321" i="2"/>
  <c r="J320" i="2"/>
  <c r="K321" i="2"/>
  <c r="K320" i="2"/>
  <c r="L321" i="2"/>
  <c r="L320" i="2"/>
  <c r="M321" i="2"/>
  <c r="M320" i="2"/>
  <c r="N321" i="2"/>
  <c r="N320" i="2"/>
  <c r="D321" i="2"/>
  <c r="D320" i="2"/>
  <c r="G210" i="2"/>
  <c r="E192" i="2"/>
  <c r="F192" i="2"/>
  <c r="G192" i="2"/>
  <c r="H192" i="2"/>
  <c r="I192" i="2"/>
  <c r="J192" i="2"/>
  <c r="K192" i="2"/>
  <c r="D192" i="2"/>
  <c r="D81" i="2"/>
  <c r="D83" i="2"/>
  <c r="D86" i="2"/>
  <c r="D88" i="2"/>
  <c r="D94" i="2"/>
  <c r="D96" i="2"/>
  <c r="D98" i="2"/>
  <c r="D104" i="2"/>
  <c r="E98" i="2"/>
  <c r="F98" i="2"/>
  <c r="G98" i="2"/>
  <c r="H98" i="2"/>
  <c r="I98" i="2"/>
  <c r="J98" i="2"/>
  <c r="K98" i="2"/>
  <c r="L98" i="2"/>
  <c r="M98" i="2"/>
  <c r="N98" i="2"/>
  <c r="O98" i="2"/>
  <c r="D33" i="2"/>
  <c r="P512" i="2"/>
  <c r="E330" i="2"/>
  <c r="F330" i="2"/>
  <c r="G330" i="2"/>
  <c r="H330" i="2"/>
  <c r="I330" i="2"/>
  <c r="K330" i="2"/>
  <c r="L330" i="2"/>
  <c r="M330" i="2"/>
  <c r="N330" i="2"/>
  <c r="P330" i="2"/>
  <c r="D330" i="2"/>
  <c r="I434" i="2"/>
  <c r="J434" i="2"/>
  <c r="K434" i="2"/>
  <c r="L434" i="2"/>
  <c r="H434" i="2"/>
  <c r="M7" i="2"/>
  <c r="O7" i="2"/>
  <c r="P810" i="2"/>
  <c r="P812" i="2"/>
  <c r="P814" i="2"/>
  <c r="P796" i="2"/>
  <c r="P797" i="2"/>
  <c r="P798" i="2"/>
  <c r="P799" i="2"/>
  <c r="P800" i="2"/>
  <c r="P801" i="2"/>
  <c r="P807" i="2"/>
  <c r="P784" i="2"/>
  <c r="P786" i="2"/>
  <c r="P787" i="2"/>
  <c r="P788" i="2"/>
  <c r="P789" i="2"/>
  <c r="P790" i="2"/>
  <c r="P791" i="2"/>
  <c r="P792" i="2"/>
  <c r="P793" i="2"/>
  <c r="P794" i="2"/>
  <c r="P795" i="2"/>
  <c r="P769" i="2"/>
  <c r="P770" i="2"/>
  <c r="P772" i="2"/>
  <c r="P773" i="2"/>
  <c r="P774" i="2"/>
  <c r="P775" i="2"/>
  <c r="P777" i="2"/>
  <c r="P778" i="2"/>
  <c r="P779" i="2"/>
  <c r="P780" i="2"/>
  <c r="P781" i="2"/>
  <c r="P782" i="2"/>
  <c r="P783" i="2"/>
  <c r="P768" i="2"/>
  <c r="P767" i="2"/>
  <c r="P757" i="2"/>
  <c r="P758" i="2"/>
  <c r="P759" i="2"/>
  <c r="P760" i="2"/>
  <c r="P761" i="2"/>
  <c r="P762" i="2"/>
  <c r="P763" i="2"/>
  <c r="P764" i="2"/>
  <c r="P765" i="2"/>
  <c r="P745" i="2"/>
  <c r="P746" i="2"/>
  <c r="P736" i="2"/>
  <c r="P729" i="2"/>
  <c r="P730" i="2"/>
  <c r="P731" i="2"/>
  <c r="P732" i="2"/>
  <c r="P733" i="2"/>
  <c r="P734" i="2"/>
  <c r="P737" i="2"/>
  <c r="P738" i="2"/>
  <c r="P739" i="2"/>
  <c r="P740" i="2"/>
  <c r="P741" i="2"/>
  <c r="P742" i="2"/>
  <c r="P743" i="2"/>
  <c r="P744" i="2"/>
  <c r="P747" i="2"/>
  <c r="P748" i="2"/>
  <c r="P749" i="2"/>
  <c r="P750" i="2"/>
  <c r="P751" i="2"/>
  <c r="P752" i="2"/>
  <c r="P753" i="2"/>
  <c r="P754" i="2"/>
  <c r="P755" i="2"/>
  <c r="P728" i="2"/>
  <c r="P727" i="2"/>
  <c r="P687" i="2"/>
  <c r="P688" i="2"/>
  <c r="P689" i="2"/>
  <c r="P678" i="2"/>
  <c r="P679" i="2"/>
  <c r="P680" i="2"/>
  <c r="P684" i="2"/>
  <c r="P685" i="2"/>
  <c r="P686" i="2"/>
  <c r="P677" i="2"/>
  <c r="P705" i="2"/>
  <c r="P707" i="2"/>
  <c r="P708" i="2"/>
  <c r="P709" i="2"/>
  <c r="P710" i="2"/>
  <c r="P711" i="2"/>
  <c r="P664" i="2"/>
  <c r="P665" i="2"/>
  <c r="P660" i="2"/>
  <c r="P659" i="2"/>
  <c r="P655" i="2"/>
  <c r="P654" i="2"/>
  <c r="P637" i="2"/>
  <c r="P625" i="2"/>
  <c r="P622" i="2"/>
  <c r="P621" i="2"/>
  <c r="P587" i="2"/>
  <c r="P570" i="2"/>
  <c r="P554" i="2"/>
  <c r="P543" i="2"/>
  <c r="P539" i="2"/>
  <c r="P538" i="2"/>
  <c r="P529" i="2"/>
  <c r="P526" i="2"/>
  <c r="P286" i="2"/>
  <c r="P285" i="2"/>
  <c r="P284" i="2"/>
  <c r="P110" i="2"/>
  <c r="O94" i="2"/>
  <c r="L60" i="2"/>
  <c r="L53" i="2"/>
  <c r="K347" i="2"/>
  <c r="K83" i="2"/>
  <c r="J349" i="2"/>
  <c r="E60" i="2"/>
  <c r="E53" i="2"/>
  <c r="F60" i="2"/>
  <c r="F53" i="2"/>
  <c r="G60" i="2"/>
  <c r="G53" i="2"/>
  <c r="H60" i="2"/>
  <c r="H53" i="2"/>
  <c r="I60" i="2"/>
  <c r="I53" i="2"/>
  <c r="J60" i="2"/>
  <c r="J53" i="2"/>
  <c r="K60" i="2"/>
  <c r="K53" i="2"/>
  <c r="K68" i="2"/>
  <c r="K64" i="2"/>
  <c r="K52" i="2"/>
  <c r="D60" i="2"/>
  <c r="D53" i="2"/>
  <c r="P453" i="2"/>
  <c r="H68" i="2"/>
  <c r="H64" i="2"/>
  <c r="G582" i="2"/>
  <c r="H530" i="2"/>
  <c r="H529" i="2"/>
  <c r="J529" i="2"/>
  <c r="L529" i="2"/>
  <c r="M529" i="2"/>
  <c r="M528" i="2"/>
  <c r="N529" i="2"/>
  <c r="O529" i="2"/>
  <c r="G530" i="2"/>
  <c r="G529" i="2"/>
  <c r="F387" i="2"/>
  <c r="G387" i="2"/>
  <c r="F315" i="2"/>
  <c r="F462" i="2"/>
  <c r="G462" i="2"/>
  <c r="H462" i="2"/>
  <c r="I462" i="2"/>
  <c r="J462" i="2"/>
  <c r="J471" i="2"/>
  <c r="J470" i="2"/>
  <c r="J461" i="2"/>
  <c r="K462" i="2"/>
  <c r="E462" i="2"/>
  <c r="E677" i="2"/>
  <c r="D619" i="2"/>
  <c r="D623" i="2"/>
  <c r="D618" i="2"/>
  <c r="D617" i="2"/>
  <c r="D616" i="2"/>
  <c r="E619" i="2"/>
  <c r="F619" i="2"/>
  <c r="G619" i="2"/>
  <c r="G618" i="2"/>
  <c r="G617" i="2"/>
  <c r="H619" i="2"/>
  <c r="I619" i="2"/>
  <c r="J619" i="2"/>
  <c r="K619" i="2"/>
  <c r="K618" i="2"/>
  <c r="M619" i="2"/>
  <c r="N619" i="2"/>
  <c r="O619" i="2"/>
  <c r="O618" i="2"/>
  <c r="O617" i="2"/>
  <c r="E667" i="2"/>
  <c r="F667" i="2"/>
  <c r="G667" i="2"/>
  <c r="H667" i="2"/>
  <c r="H662" i="2"/>
  <c r="H661" i="2"/>
  <c r="H659" i="2"/>
  <c r="H658" i="2"/>
  <c r="H657" i="2"/>
  <c r="I667" i="2"/>
  <c r="J667" i="2"/>
  <c r="K667" i="2"/>
  <c r="L667" i="2"/>
  <c r="L662" i="2"/>
  <c r="L661" i="2"/>
  <c r="L659" i="2"/>
  <c r="L658" i="2"/>
  <c r="L657" i="2"/>
  <c r="L656" i="2"/>
  <c r="M667" i="2"/>
  <c r="E662" i="2"/>
  <c r="F662" i="2"/>
  <c r="G662" i="2"/>
  <c r="G661" i="2"/>
  <c r="I662" i="2"/>
  <c r="J662" i="2"/>
  <c r="K662" i="2"/>
  <c r="K661" i="2"/>
  <c r="K659" i="2"/>
  <c r="K658" i="2"/>
  <c r="K657" i="2"/>
  <c r="K656" i="2"/>
  <c r="M662" i="2"/>
  <c r="E659" i="2"/>
  <c r="F659" i="2"/>
  <c r="F661" i="2"/>
  <c r="F658" i="2"/>
  <c r="F657" i="2"/>
  <c r="F656" i="2"/>
  <c r="G659" i="2"/>
  <c r="I659" i="2"/>
  <c r="J659" i="2"/>
  <c r="J661" i="2"/>
  <c r="J658" i="2"/>
  <c r="M659" i="2"/>
  <c r="E578" i="2"/>
  <c r="E577" i="2"/>
  <c r="E573" i="2"/>
  <c r="E471" i="2"/>
  <c r="E470" i="2"/>
  <c r="D403" i="2"/>
  <c r="E403" i="2"/>
  <c r="F403" i="2"/>
  <c r="G403" i="2"/>
  <c r="H403" i="2"/>
  <c r="I403" i="2"/>
  <c r="J403" i="2"/>
  <c r="K403" i="2"/>
  <c r="L403" i="2"/>
  <c r="M403" i="2"/>
  <c r="N403" i="2"/>
  <c r="O403" i="2"/>
  <c r="E371" i="2"/>
  <c r="E366" i="2"/>
  <c r="F371" i="2"/>
  <c r="F366" i="2"/>
  <c r="G371" i="2"/>
  <c r="G366" i="2"/>
  <c r="H371" i="2"/>
  <c r="H366" i="2"/>
  <c r="I371" i="2"/>
  <c r="I366" i="2"/>
  <c r="J371" i="2"/>
  <c r="J366" i="2"/>
  <c r="K371" i="2"/>
  <c r="K366" i="2"/>
  <c r="D371" i="2"/>
  <c r="D366" i="2"/>
  <c r="E315" i="2"/>
  <c r="F312" i="2"/>
  <c r="G312" i="2"/>
  <c r="H312" i="2"/>
  <c r="I312" i="2"/>
  <c r="J312" i="2"/>
  <c r="K312" i="2"/>
  <c r="O312" i="2"/>
  <c r="E312" i="2"/>
  <c r="E311" i="2"/>
  <c r="D312" i="2"/>
  <c r="E307" i="2"/>
  <c r="F307" i="2"/>
  <c r="G307" i="2"/>
  <c r="H307" i="2"/>
  <c r="I307" i="2"/>
  <c r="J307" i="2"/>
  <c r="K307" i="2"/>
  <c r="L307" i="2"/>
  <c r="M307" i="2"/>
  <c r="N307" i="2"/>
  <c r="O307" i="2"/>
  <c r="D307" i="2"/>
  <c r="E269" i="2"/>
  <c r="E268" i="2"/>
  <c r="F269" i="2"/>
  <c r="F268" i="2"/>
  <c r="G269" i="2"/>
  <c r="G268" i="2"/>
  <c r="H269" i="2"/>
  <c r="H268" i="2"/>
  <c r="I269" i="2"/>
  <c r="I268" i="2"/>
  <c r="J269" i="2"/>
  <c r="J268" i="2"/>
  <c r="K269" i="2"/>
  <c r="K268" i="2"/>
  <c r="L269" i="2"/>
  <c r="L268" i="2"/>
  <c r="D690" i="2"/>
  <c r="F677" i="2"/>
  <c r="G677" i="2"/>
  <c r="H677" i="2"/>
  <c r="I677" i="2"/>
  <c r="J677" i="2"/>
  <c r="K677" i="2"/>
  <c r="D677" i="2"/>
  <c r="D659" i="2"/>
  <c r="D662" i="2"/>
  <c r="D667" i="2"/>
  <c r="E654" i="2"/>
  <c r="E652" i="2"/>
  <c r="F654" i="2"/>
  <c r="F652" i="2"/>
  <c r="G654" i="2"/>
  <c r="G652" i="2"/>
  <c r="H654" i="2"/>
  <c r="H652" i="2"/>
  <c r="I654" i="2"/>
  <c r="I652" i="2"/>
  <c r="J654" i="2"/>
  <c r="J652" i="2"/>
  <c r="K654" i="2"/>
  <c r="K652" i="2"/>
  <c r="L654" i="2"/>
  <c r="L652" i="2"/>
  <c r="M654" i="2"/>
  <c r="M652" i="2"/>
  <c r="N654" i="2"/>
  <c r="N652" i="2"/>
  <c r="O654" i="2"/>
  <c r="O652" i="2"/>
  <c r="D654" i="2"/>
  <c r="D652" i="2"/>
  <c r="E585" i="2"/>
  <c r="E584" i="2"/>
  <c r="E581" i="2"/>
  <c r="F585" i="2"/>
  <c r="F584" i="2"/>
  <c r="F581" i="2"/>
  <c r="G585" i="2"/>
  <c r="G584" i="2"/>
  <c r="H585" i="2"/>
  <c r="H584" i="2"/>
  <c r="I585" i="2"/>
  <c r="I584" i="2"/>
  <c r="J585" i="2"/>
  <c r="J584" i="2"/>
  <c r="K585" i="2"/>
  <c r="K584" i="2"/>
  <c r="L585" i="2"/>
  <c r="L584" i="2"/>
  <c r="M585" i="2"/>
  <c r="M584" i="2"/>
  <c r="M582" i="2"/>
  <c r="M581" i="2"/>
  <c r="N585" i="2"/>
  <c r="N584" i="2"/>
  <c r="D585" i="2"/>
  <c r="D584" i="2"/>
  <c r="D581" i="2"/>
  <c r="D568" i="2"/>
  <c r="D567" i="2"/>
  <c r="E535" i="2"/>
  <c r="F535" i="2"/>
  <c r="G535" i="2"/>
  <c r="H535" i="2"/>
  <c r="I535" i="2"/>
  <c r="J535" i="2"/>
  <c r="L535" i="2"/>
  <c r="N535" i="2"/>
  <c r="M484" i="2"/>
  <c r="M483" i="2"/>
  <c r="M479" i="2"/>
  <c r="L484" i="2"/>
  <c r="L483" i="2"/>
  <c r="L479" i="2"/>
  <c r="K484" i="2"/>
  <c r="K483" i="2"/>
  <c r="K479" i="2"/>
  <c r="J484" i="2"/>
  <c r="J483" i="2"/>
  <c r="I484" i="2"/>
  <c r="I483" i="2"/>
  <c r="I479" i="2"/>
  <c r="H484" i="2"/>
  <c r="H483" i="2"/>
  <c r="H479" i="2"/>
  <c r="G484" i="2"/>
  <c r="G483" i="2"/>
  <c r="G479" i="2"/>
  <c r="F484" i="2"/>
  <c r="F483" i="2"/>
  <c r="F479" i="2"/>
  <c r="E484" i="2"/>
  <c r="E483" i="2"/>
  <c r="E479" i="2"/>
  <c r="D484" i="2"/>
  <c r="D483" i="2"/>
  <c r="D479" i="2"/>
  <c r="F471" i="2"/>
  <c r="F470" i="2"/>
  <c r="G471" i="2"/>
  <c r="G470" i="2"/>
  <c r="H471" i="2"/>
  <c r="H470" i="2"/>
  <c r="H466" i="2"/>
  <c r="H461" i="2"/>
  <c r="H487" i="2"/>
  <c r="H491" i="2"/>
  <c r="H495" i="2"/>
  <c r="H486" i="2"/>
  <c r="H513" i="2"/>
  <c r="H509" i="2"/>
  <c r="H500" i="2"/>
  <c r="H499" i="2"/>
  <c r="H498" i="2"/>
  <c r="H504" i="2"/>
  <c r="H503" i="2"/>
  <c r="H502" i="2"/>
  <c r="H460" i="2"/>
  <c r="I471" i="2"/>
  <c r="I470" i="2"/>
  <c r="K471" i="2"/>
  <c r="K470" i="2"/>
  <c r="D471" i="2"/>
  <c r="D470" i="2"/>
  <c r="D349" i="2"/>
  <c r="P343" i="2"/>
  <c r="P342" i="2"/>
  <c r="N342" i="2"/>
  <c r="M342" i="2"/>
  <c r="L342" i="2"/>
  <c r="K342" i="2"/>
  <c r="I342" i="2"/>
  <c r="H342" i="2"/>
  <c r="G342" i="2"/>
  <c r="F342" i="2"/>
  <c r="E342" i="2"/>
  <c r="D342" i="2"/>
  <c r="D315" i="2"/>
  <c r="D269" i="2"/>
  <c r="D268" i="2"/>
  <c r="E278" i="2"/>
  <c r="F278" i="2"/>
  <c r="G278" i="2"/>
  <c r="H278" i="2"/>
  <c r="I278" i="2"/>
  <c r="J278" i="2"/>
  <c r="K278" i="2"/>
  <c r="L278" i="2"/>
  <c r="M278" i="2"/>
  <c r="N278" i="2"/>
  <c r="E273" i="2"/>
  <c r="F273" i="2"/>
  <c r="G273" i="2"/>
  <c r="H273" i="2"/>
  <c r="I273" i="2"/>
  <c r="J273" i="2"/>
  <c r="K273" i="2"/>
  <c r="L273" i="2"/>
  <c r="D273" i="2"/>
  <c r="D278" i="2"/>
  <c r="E76" i="2"/>
  <c r="F76" i="2"/>
  <c r="G76" i="2"/>
  <c r="H76" i="2"/>
  <c r="I76" i="2"/>
  <c r="J76" i="2"/>
  <c r="K76" i="2"/>
  <c r="F96" i="2"/>
  <c r="G96" i="2"/>
  <c r="H96" i="2"/>
  <c r="I96" i="2"/>
  <c r="J96" i="2"/>
  <c r="K96" i="2"/>
  <c r="L96" i="2"/>
  <c r="M96" i="2"/>
  <c r="E94" i="2"/>
  <c r="F94" i="2"/>
  <c r="G94" i="2"/>
  <c r="H94" i="2"/>
  <c r="I94" i="2"/>
  <c r="J94" i="2"/>
  <c r="K94" i="2"/>
  <c r="L94" i="2"/>
  <c r="M94" i="2"/>
  <c r="E88" i="2"/>
  <c r="F88" i="2"/>
  <c r="G88" i="2"/>
  <c r="H88" i="2"/>
  <c r="I88" i="2"/>
  <c r="J88" i="2"/>
  <c r="K88" i="2"/>
  <c r="L88" i="2"/>
  <c r="E86" i="2"/>
  <c r="F86" i="2"/>
  <c r="G86" i="2"/>
  <c r="H86" i="2"/>
  <c r="I86" i="2"/>
  <c r="J86" i="2"/>
  <c r="K86" i="2"/>
  <c r="L86" i="2"/>
  <c r="M86" i="2"/>
  <c r="E83" i="2"/>
  <c r="F83" i="2"/>
  <c r="G83" i="2"/>
  <c r="H83" i="2"/>
  <c r="I83" i="2"/>
  <c r="J83" i="2"/>
  <c r="P83" i="2"/>
  <c r="E81" i="2"/>
  <c r="F81" i="2"/>
  <c r="G81" i="2"/>
  <c r="H81" i="2"/>
  <c r="I81" i="2"/>
  <c r="J81" i="2"/>
  <c r="K81" i="2"/>
  <c r="L81" i="2"/>
  <c r="M81" i="2"/>
  <c r="D76" i="2"/>
  <c r="E68" i="2"/>
  <c r="E64" i="2"/>
  <c r="E52" i="2"/>
  <c r="F68" i="2"/>
  <c r="F64" i="2"/>
  <c r="G68" i="2"/>
  <c r="G64" i="2"/>
  <c r="I68" i="2"/>
  <c r="I64" i="2"/>
  <c r="J68" i="2"/>
  <c r="J64" i="2"/>
  <c r="D68" i="2"/>
  <c r="D64" i="2"/>
  <c r="E7" i="2"/>
  <c r="F7" i="2"/>
  <c r="G7" i="2"/>
  <c r="H7" i="2"/>
  <c r="I7" i="2"/>
  <c r="J7" i="2"/>
  <c r="K7" i="2"/>
  <c r="L7" i="2"/>
  <c r="N7" i="2"/>
  <c r="D7" i="2"/>
  <c r="N578" i="2"/>
  <c r="N577" i="2"/>
  <c r="L504" i="2"/>
  <c r="L503" i="2"/>
  <c r="L502" i="2"/>
  <c r="L347" i="2"/>
  <c r="L312" i="2"/>
  <c r="L315" i="2"/>
  <c r="L311" i="2"/>
  <c r="L340" i="2"/>
  <c r="L329" i="2"/>
  <c r="L345" i="2"/>
  <c r="L344" i="2"/>
  <c r="L349" i="2"/>
  <c r="L310" i="2"/>
  <c r="L296" i="2"/>
  <c r="L371" i="2"/>
  <c r="L366" i="2"/>
  <c r="L375" i="2"/>
  <c r="L295" i="2"/>
  <c r="M296" i="2"/>
  <c r="N296" i="2"/>
  <c r="O296" i="2"/>
  <c r="O671" i="2"/>
  <c r="D13" i="2"/>
  <c r="E13" i="2"/>
  <c r="F13" i="2"/>
  <c r="G13" i="2"/>
  <c r="H13" i="2"/>
  <c r="I13" i="2"/>
  <c r="J13" i="2"/>
  <c r="K13" i="2"/>
  <c r="L13" i="2"/>
  <c r="D17" i="2"/>
  <c r="E17" i="2"/>
  <c r="E21" i="2"/>
  <c r="E25" i="2"/>
  <c r="E29" i="2"/>
  <c r="E33" i="2"/>
  <c r="E12" i="2"/>
  <c r="F17" i="2"/>
  <c r="G17" i="2"/>
  <c r="H17" i="2"/>
  <c r="I17" i="2"/>
  <c r="I21" i="2"/>
  <c r="I25" i="2"/>
  <c r="I29" i="2"/>
  <c r="I33" i="2"/>
  <c r="I12" i="2"/>
  <c r="I38" i="2"/>
  <c r="I37" i="2"/>
  <c r="I11" i="2"/>
  <c r="I42" i="2"/>
  <c r="I6" i="2"/>
  <c r="J17" i="2"/>
  <c r="K17" i="2"/>
  <c r="L17" i="2"/>
  <c r="D21" i="2"/>
  <c r="D25" i="2"/>
  <c r="D29" i="2"/>
  <c r="D12" i="2"/>
  <c r="D38" i="2"/>
  <c r="D37" i="2"/>
  <c r="D11" i="2"/>
  <c r="D42" i="2"/>
  <c r="D6" i="2"/>
  <c r="D48" i="2"/>
  <c r="D47" i="2"/>
  <c r="D46" i="2"/>
  <c r="D5" i="2"/>
  <c r="D52" i="2"/>
  <c r="D4" i="2"/>
  <c r="F21" i="2"/>
  <c r="G21" i="2"/>
  <c r="H21" i="2"/>
  <c r="H25" i="2"/>
  <c r="H29" i="2"/>
  <c r="H33" i="2"/>
  <c r="H12" i="2"/>
  <c r="H38" i="2"/>
  <c r="H37" i="2"/>
  <c r="H11" i="2"/>
  <c r="H42" i="2"/>
  <c r="H6" i="2"/>
  <c r="H48" i="2"/>
  <c r="H47" i="2"/>
  <c r="H46" i="2"/>
  <c r="H5" i="2"/>
  <c r="H52" i="2"/>
  <c r="H4" i="2"/>
  <c r="J21" i="2"/>
  <c r="K21" i="2"/>
  <c r="L21" i="2"/>
  <c r="L25" i="2"/>
  <c r="L29" i="2"/>
  <c r="L33" i="2"/>
  <c r="L12" i="2"/>
  <c r="L38" i="2"/>
  <c r="L37" i="2"/>
  <c r="L11" i="2"/>
  <c r="L42" i="2"/>
  <c r="L6" i="2"/>
  <c r="L48" i="2"/>
  <c r="L47" i="2"/>
  <c r="L46" i="2"/>
  <c r="L5" i="2"/>
  <c r="L68" i="2"/>
  <c r="L64" i="2"/>
  <c r="L52" i="2"/>
  <c r="L4" i="2"/>
  <c r="F25" i="2"/>
  <c r="G25" i="2"/>
  <c r="G29" i="2"/>
  <c r="G33" i="2"/>
  <c r="G12" i="2"/>
  <c r="G38" i="2"/>
  <c r="G37" i="2"/>
  <c r="G11" i="2"/>
  <c r="J25" i="2"/>
  <c r="K25" i="2"/>
  <c r="K29" i="2"/>
  <c r="K33" i="2"/>
  <c r="K12" i="2"/>
  <c r="F29" i="2"/>
  <c r="J29" i="2"/>
  <c r="F33" i="2"/>
  <c r="J33" i="2"/>
  <c r="E38" i="2"/>
  <c r="E37" i="2"/>
  <c r="F38" i="2"/>
  <c r="F37" i="2"/>
  <c r="J38" i="2"/>
  <c r="J37" i="2"/>
  <c r="K38" i="2"/>
  <c r="K37" i="2"/>
  <c r="E42" i="2"/>
  <c r="F42" i="2"/>
  <c r="G42" i="2"/>
  <c r="J42" i="2"/>
  <c r="K42" i="2"/>
  <c r="E48" i="2"/>
  <c r="E47" i="2"/>
  <c r="E46" i="2"/>
  <c r="F48" i="2"/>
  <c r="F47" i="2"/>
  <c r="F46" i="2"/>
  <c r="G48" i="2"/>
  <c r="G47" i="2"/>
  <c r="G46" i="2"/>
  <c r="I48" i="2"/>
  <c r="I47" i="2"/>
  <c r="I46" i="2"/>
  <c r="J48" i="2"/>
  <c r="J47" i="2"/>
  <c r="J46" i="2"/>
  <c r="K48" i="2"/>
  <c r="K47" i="2"/>
  <c r="K46" i="2"/>
  <c r="E104" i="2"/>
  <c r="F104" i="2"/>
  <c r="G104" i="2"/>
  <c r="H104" i="2"/>
  <c r="I104" i="2"/>
  <c r="J104" i="2"/>
  <c r="K104" i="2"/>
  <c r="L104" i="2"/>
  <c r="M104" i="2"/>
  <c r="N104" i="2"/>
  <c r="D106" i="2"/>
  <c r="E106" i="2"/>
  <c r="F106" i="2"/>
  <c r="G106" i="2"/>
  <c r="H106" i="2"/>
  <c r="J106" i="2"/>
  <c r="K106" i="2"/>
  <c r="L106" i="2"/>
  <c r="M106" i="2"/>
  <c r="N106" i="2"/>
  <c r="O106" i="2"/>
  <c r="I107" i="2"/>
  <c r="P109" i="2"/>
  <c r="D282" i="2"/>
  <c r="D281" i="2"/>
  <c r="D280" i="2"/>
  <c r="E282" i="2"/>
  <c r="E281" i="2"/>
  <c r="E280" i="2"/>
  <c r="F282" i="2"/>
  <c r="F281" i="2"/>
  <c r="F280" i="2"/>
  <c r="G282" i="2"/>
  <c r="G281" i="2"/>
  <c r="G280" i="2"/>
  <c r="H282" i="2"/>
  <c r="H281" i="2"/>
  <c r="H280" i="2"/>
  <c r="I282" i="2"/>
  <c r="I281" i="2"/>
  <c r="I280" i="2"/>
  <c r="J282" i="2"/>
  <c r="J281" i="2"/>
  <c r="J280" i="2"/>
  <c r="K282" i="2"/>
  <c r="K281" i="2"/>
  <c r="K280" i="2"/>
  <c r="L282" i="2"/>
  <c r="L281" i="2"/>
  <c r="L280" i="2"/>
  <c r="D285" i="2"/>
  <c r="D284" i="2"/>
  <c r="E285" i="2"/>
  <c r="E284" i="2"/>
  <c r="F285" i="2"/>
  <c r="F284" i="2"/>
  <c r="G285" i="2"/>
  <c r="G284" i="2"/>
  <c r="H285" i="2"/>
  <c r="H284" i="2"/>
  <c r="I285" i="2"/>
  <c r="I284" i="2"/>
  <c r="J285" i="2"/>
  <c r="J284" i="2"/>
  <c r="K285" i="2"/>
  <c r="K284" i="2"/>
  <c r="L285" i="2"/>
  <c r="L284" i="2"/>
  <c r="M285" i="2"/>
  <c r="M284" i="2"/>
  <c r="N285" i="2"/>
  <c r="N284" i="2"/>
  <c r="O285" i="2"/>
  <c r="O284" i="2"/>
  <c r="D289" i="2"/>
  <c r="D288" i="2"/>
  <c r="D287" i="2"/>
  <c r="E289" i="2"/>
  <c r="E288" i="2"/>
  <c r="E287" i="2"/>
  <c r="F289" i="2"/>
  <c r="F288" i="2"/>
  <c r="F287" i="2"/>
  <c r="G289" i="2"/>
  <c r="G288" i="2"/>
  <c r="G287" i="2"/>
  <c r="H289" i="2"/>
  <c r="H288" i="2"/>
  <c r="H287" i="2"/>
  <c r="I289" i="2"/>
  <c r="I288" i="2"/>
  <c r="I287" i="2"/>
  <c r="J289" i="2"/>
  <c r="J288" i="2"/>
  <c r="J287" i="2"/>
  <c r="K289" i="2"/>
  <c r="K288" i="2"/>
  <c r="K287" i="2"/>
  <c r="L289" i="2"/>
  <c r="L288" i="2"/>
  <c r="L287" i="2"/>
  <c r="D297" i="2"/>
  <c r="E297" i="2"/>
  <c r="F297" i="2"/>
  <c r="G297" i="2"/>
  <c r="H297" i="2"/>
  <c r="I297" i="2"/>
  <c r="J297" i="2"/>
  <c r="K297" i="2"/>
  <c r="D302" i="2"/>
  <c r="E302" i="2"/>
  <c r="F302" i="2"/>
  <c r="G302" i="2"/>
  <c r="H302" i="2"/>
  <c r="I302" i="2"/>
  <c r="J302" i="2"/>
  <c r="K302" i="2"/>
  <c r="P307" i="2"/>
  <c r="G315" i="2"/>
  <c r="H315" i="2"/>
  <c r="I315" i="2"/>
  <c r="J315" i="2"/>
  <c r="K315" i="2"/>
  <c r="D336" i="2"/>
  <c r="E336" i="2"/>
  <c r="F336" i="2"/>
  <c r="G336" i="2"/>
  <c r="D340" i="2"/>
  <c r="E340" i="2"/>
  <c r="F340" i="2"/>
  <c r="G340" i="2"/>
  <c r="H340" i="2"/>
  <c r="I340" i="2"/>
  <c r="K340" i="2"/>
  <c r="M340" i="2"/>
  <c r="N340" i="2"/>
  <c r="P340" i="2"/>
  <c r="D345" i="2"/>
  <c r="E345" i="2"/>
  <c r="F345" i="2"/>
  <c r="G345" i="2"/>
  <c r="H345" i="2"/>
  <c r="I345" i="2"/>
  <c r="J345" i="2"/>
  <c r="K345" i="2"/>
  <c r="M345" i="2"/>
  <c r="N345" i="2"/>
  <c r="O345" i="2"/>
  <c r="P345" i="2"/>
  <c r="D347" i="2"/>
  <c r="E347" i="2"/>
  <c r="F347" i="2"/>
  <c r="F349" i="2"/>
  <c r="G347" i="2"/>
  <c r="H347" i="2"/>
  <c r="H349" i="2"/>
  <c r="I347" i="2"/>
  <c r="I349" i="2"/>
  <c r="J347" i="2"/>
  <c r="K349" i="2"/>
  <c r="D375" i="2"/>
  <c r="E375" i="2"/>
  <c r="F375" i="2"/>
  <c r="G375" i="2"/>
  <c r="H375" i="2"/>
  <c r="I375" i="2"/>
  <c r="J375" i="2"/>
  <c r="K375" i="2"/>
  <c r="D387" i="2"/>
  <c r="E387" i="2"/>
  <c r="H387" i="2"/>
  <c r="I387" i="2"/>
  <c r="J387" i="2"/>
  <c r="K387" i="2"/>
  <c r="D392" i="2"/>
  <c r="E392" i="2"/>
  <c r="F392" i="2"/>
  <c r="G392" i="2"/>
  <c r="H392" i="2"/>
  <c r="I392" i="2"/>
  <c r="J392" i="2"/>
  <c r="K392" i="2"/>
  <c r="D397" i="2"/>
  <c r="E397" i="2"/>
  <c r="F397" i="2"/>
  <c r="G397" i="2"/>
  <c r="H397" i="2"/>
  <c r="I397" i="2"/>
  <c r="J397" i="2"/>
  <c r="K397" i="2"/>
  <c r="P403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D431" i="2"/>
  <c r="D430" i="2"/>
  <c r="E431" i="2"/>
  <c r="E430" i="2"/>
  <c r="F431" i="2"/>
  <c r="F430" i="2"/>
  <c r="G431" i="2"/>
  <c r="G430" i="2"/>
  <c r="H431" i="2"/>
  <c r="H430" i="2"/>
  <c r="I431" i="2"/>
  <c r="I430" i="2"/>
  <c r="J431" i="2"/>
  <c r="J430" i="2"/>
  <c r="K431" i="2"/>
  <c r="K430" i="2"/>
  <c r="L431" i="2"/>
  <c r="L430" i="2"/>
  <c r="M431" i="2"/>
  <c r="M430" i="2"/>
  <c r="N431" i="2"/>
  <c r="N430" i="2"/>
  <c r="O431" i="2"/>
  <c r="O430" i="2"/>
  <c r="D434" i="2"/>
  <c r="E434" i="2"/>
  <c r="F434" i="2"/>
  <c r="G434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D439" i="2"/>
  <c r="E439" i="2"/>
  <c r="F439" i="2"/>
  <c r="G439" i="2"/>
  <c r="H439" i="2"/>
  <c r="J439" i="2"/>
  <c r="K439" i="2"/>
  <c r="L439" i="2"/>
  <c r="M439" i="2"/>
  <c r="N439" i="2"/>
  <c r="O439" i="2"/>
  <c r="E446" i="2"/>
  <c r="F446" i="2"/>
  <c r="G446" i="2"/>
  <c r="H446" i="2"/>
  <c r="I446" i="2"/>
  <c r="J446" i="2"/>
  <c r="K446" i="2"/>
  <c r="L446" i="2"/>
  <c r="M446" i="2"/>
  <c r="N446" i="2"/>
  <c r="O446" i="2"/>
  <c r="P447" i="2"/>
  <c r="P446" i="2"/>
  <c r="D448" i="2"/>
  <c r="D445" i="2"/>
  <c r="E448" i="2"/>
  <c r="F448" i="2"/>
  <c r="G448" i="2"/>
  <c r="H448" i="2"/>
  <c r="I448" i="2"/>
  <c r="J448" i="2"/>
  <c r="K448" i="2"/>
  <c r="L448" i="2"/>
  <c r="P451" i="2"/>
  <c r="P452" i="2"/>
  <c r="E457" i="2"/>
  <c r="F457" i="2"/>
  <c r="G457" i="2"/>
  <c r="H457" i="2"/>
  <c r="P458" i="2"/>
  <c r="P457" i="2"/>
  <c r="D462" i="2"/>
  <c r="D466" i="2"/>
  <c r="E466" i="2"/>
  <c r="F466" i="2"/>
  <c r="G466" i="2"/>
  <c r="G461" i="2"/>
  <c r="K466" i="2"/>
  <c r="D487" i="2"/>
  <c r="E487" i="2"/>
  <c r="F487" i="2"/>
  <c r="G487" i="2"/>
  <c r="I487" i="2"/>
  <c r="J487" i="2"/>
  <c r="K487" i="2"/>
  <c r="D491" i="2"/>
  <c r="E491" i="2"/>
  <c r="F491" i="2"/>
  <c r="G491" i="2"/>
  <c r="I491" i="2"/>
  <c r="J491" i="2"/>
  <c r="K491" i="2"/>
  <c r="D495" i="2"/>
  <c r="E495" i="2"/>
  <c r="F495" i="2"/>
  <c r="G495" i="2"/>
  <c r="I495" i="2"/>
  <c r="J495" i="2"/>
  <c r="K495" i="2"/>
  <c r="L495" i="2"/>
  <c r="D500" i="2"/>
  <c r="D499" i="2"/>
  <c r="D498" i="2"/>
  <c r="E500" i="2"/>
  <c r="E499" i="2"/>
  <c r="E498" i="2"/>
  <c r="F500" i="2"/>
  <c r="F499" i="2"/>
  <c r="F498" i="2"/>
  <c r="G500" i="2"/>
  <c r="G499" i="2"/>
  <c r="G498" i="2"/>
  <c r="I500" i="2"/>
  <c r="I499" i="2"/>
  <c r="I498" i="2"/>
  <c r="J500" i="2"/>
  <c r="J499" i="2"/>
  <c r="J498" i="2"/>
  <c r="K500" i="2"/>
  <c r="K499" i="2"/>
  <c r="K498" i="2"/>
  <c r="L500" i="2"/>
  <c r="L499" i="2"/>
  <c r="L498" i="2"/>
  <c r="M500" i="2"/>
  <c r="M499" i="2"/>
  <c r="M498" i="2"/>
  <c r="N500" i="2"/>
  <c r="N499" i="2"/>
  <c r="N498" i="2"/>
  <c r="O500" i="2"/>
  <c r="O499" i="2"/>
  <c r="O498" i="2"/>
  <c r="P500" i="2"/>
  <c r="P499" i="2"/>
  <c r="P498" i="2"/>
  <c r="D504" i="2"/>
  <c r="D503" i="2"/>
  <c r="D502" i="2"/>
  <c r="E504" i="2"/>
  <c r="E503" i="2"/>
  <c r="E502" i="2"/>
  <c r="F504" i="2"/>
  <c r="F503" i="2"/>
  <c r="F502" i="2"/>
  <c r="G504" i="2"/>
  <c r="G503" i="2"/>
  <c r="G502" i="2"/>
  <c r="I504" i="2"/>
  <c r="I503" i="2"/>
  <c r="I502" i="2"/>
  <c r="J504" i="2"/>
  <c r="J503" i="2"/>
  <c r="J502" i="2"/>
  <c r="K504" i="2"/>
  <c r="K503" i="2"/>
  <c r="K502" i="2"/>
  <c r="K507" i="2"/>
  <c r="L507" i="2"/>
  <c r="M507" i="2"/>
  <c r="N507" i="2"/>
  <c r="O507" i="2"/>
  <c r="P508" i="2"/>
  <c r="P507" i="2"/>
  <c r="P510" i="2"/>
  <c r="P511" i="2"/>
  <c r="E513" i="2"/>
  <c r="E509" i="2"/>
  <c r="F513" i="2"/>
  <c r="G513" i="2"/>
  <c r="J513" i="2"/>
  <c r="K513" i="2"/>
  <c r="K509" i="2"/>
  <c r="L513" i="2"/>
  <c r="M513" i="2"/>
  <c r="O513" i="2"/>
  <c r="P514" i="2"/>
  <c r="P515" i="2"/>
  <c r="P517" i="2"/>
  <c r="P513" i="2"/>
  <c r="P519" i="2"/>
  <c r="P520" i="2"/>
  <c r="P521" i="2"/>
  <c r="P523" i="2"/>
  <c r="P525" i="2"/>
  <c r="P527" i="2"/>
  <c r="P540" i="2"/>
  <c r="P544" i="2"/>
  <c r="P545" i="2"/>
  <c r="P546" i="2"/>
  <c r="P547" i="2"/>
  <c r="P548" i="2"/>
  <c r="P549" i="2"/>
  <c r="P550" i="2"/>
  <c r="P551" i="2"/>
  <c r="P552" i="2"/>
  <c r="D558" i="2"/>
  <c r="E558" i="2"/>
  <c r="F558" i="2"/>
  <c r="H558" i="2"/>
  <c r="I558" i="2"/>
  <c r="J558" i="2"/>
  <c r="D562" i="2"/>
  <c r="E562" i="2"/>
  <c r="F562" i="2"/>
  <c r="H562" i="2"/>
  <c r="I562" i="2"/>
  <c r="M562" i="2"/>
  <c r="P566" i="2"/>
  <c r="D578" i="2"/>
  <c r="D577" i="2"/>
  <c r="D573" i="2"/>
  <c r="F578" i="2"/>
  <c r="F577" i="2"/>
  <c r="F573" i="2"/>
  <c r="F557" i="2"/>
  <c r="F556" i="2"/>
  <c r="G578" i="2"/>
  <c r="G577" i="2"/>
  <c r="G573" i="2"/>
  <c r="J578" i="2"/>
  <c r="J577" i="2"/>
  <c r="K578" i="2"/>
  <c r="K577" i="2"/>
  <c r="L578" i="2"/>
  <c r="L577" i="2"/>
  <c r="P579" i="2"/>
  <c r="H582" i="2"/>
  <c r="I582" i="2"/>
  <c r="J582" i="2"/>
  <c r="K582" i="2"/>
  <c r="L582" i="2"/>
  <c r="L581" i="2"/>
  <c r="N582" i="2"/>
  <c r="N581" i="2"/>
  <c r="O582" i="2"/>
  <c r="P583" i="2"/>
  <c r="P582" i="2"/>
  <c r="P588" i="2"/>
  <c r="P589" i="2"/>
  <c r="D594" i="2"/>
  <c r="D593" i="2"/>
  <c r="D592" i="2"/>
  <c r="E594" i="2"/>
  <c r="E593" i="2"/>
  <c r="E592" i="2"/>
  <c r="F594" i="2"/>
  <c r="F593" i="2"/>
  <c r="F592" i="2"/>
  <c r="F600" i="2"/>
  <c r="F598" i="2"/>
  <c r="F597" i="2"/>
  <c r="F591" i="2"/>
  <c r="F603" i="2"/>
  <c r="F611" i="2"/>
  <c r="F602" i="2"/>
  <c r="F614" i="2"/>
  <c r="F613" i="2"/>
  <c r="F618" i="2"/>
  <c r="F617" i="2"/>
  <c r="F616" i="2"/>
  <c r="F590" i="2"/>
  <c r="G594" i="2"/>
  <c r="G593" i="2"/>
  <c r="G592" i="2"/>
  <c r="H594" i="2"/>
  <c r="H593" i="2"/>
  <c r="H592" i="2"/>
  <c r="H600" i="2"/>
  <c r="H598" i="2"/>
  <c r="H597" i="2"/>
  <c r="H591" i="2"/>
  <c r="I594" i="2"/>
  <c r="I593" i="2"/>
  <c r="I592" i="2"/>
  <c r="J594" i="2"/>
  <c r="J593" i="2"/>
  <c r="J592" i="2"/>
  <c r="J600" i="2"/>
  <c r="J598" i="2"/>
  <c r="J597" i="2"/>
  <c r="J591" i="2"/>
  <c r="K594" i="2"/>
  <c r="K593" i="2"/>
  <c r="K592" i="2"/>
  <c r="L594" i="2"/>
  <c r="L593" i="2"/>
  <c r="L592" i="2"/>
  <c r="M594" i="2"/>
  <c r="M593" i="2"/>
  <c r="M592" i="2"/>
  <c r="N594" i="2"/>
  <c r="N593" i="2"/>
  <c r="N592" i="2"/>
  <c r="O594" i="2"/>
  <c r="O593" i="2"/>
  <c r="O592" i="2"/>
  <c r="P595" i="2"/>
  <c r="P596" i="2"/>
  <c r="P599" i="2"/>
  <c r="D600" i="2"/>
  <c r="D598" i="2"/>
  <c r="D597" i="2"/>
  <c r="E600" i="2"/>
  <c r="E598" i="2"/>
  <c r="E597" i="2"/>
  <c r="E591" i="2"/>
  <c r="E603" i="2"/>
  <c r="E611" i="2"/>
  <c r="E602" i="2"/>
  <c r="E614" i="2"/>
  <c r="E613" i="2"/>
  <c r="E618" i="2"/>
  <c r="E617" i="2"/>
  <c r="E616" i="2"/>
  <c r="E590" i="2"/>
  <c r="G600" i="2"/>
  <c r="G598" i="2"/>
  <c r="G597" i="2"/>
  <c r="I600" i="2"/>
  <c r="I598" i="2"/>
  <c r="I597" i="2"/>
  <c r="K600" i="2"/>
  <c r="K598" i="2"/>
  <c r="K597" i="2"/>
  <c r="L600" i="2"/>
  <c r="L598" i="2"/>
  <c r="L597" i="2"/>
  <c r="L591" i="2"/>
  <c r="L603" i="2"/>
  <c r="L608" i="2"/>
  <c r="L607" i="2"/>
  <c r="L611" i="2"/>
  <c r="L602" i="2"/>
  <c r="L614" i="2"/>
  <c r="L613" i="2"/>
  <c r="L590" i="2"/>
  <c r="M600" i="2"/>
  <c r="M598" i="2"/>
  <c r="M597" i="2"/>
  <c r="N600" i="2"/>
  <c r="N598" i="2"/>
  <c r="N597" i="2"/>
  <c r="N591" i="2"/>
  <c r="O600" i="2"/>
  <c r="O598" i="2"/>
  <c r="O597" i="2"/>
  <c r="P601" i="2"/>
  <c r="P600" i="2"/>
  <c r="D603" i="2"/>
  <c r="G603" i="2"/>
  <c r="H603" i="2"/>
  <c r="I603" i="2"/>
  <c r="J603" i="2"/>
  <c r="K603" i="2"/>
  <c r="M603" i="2"/>
  <c r="N603" i="2"/>
  <c r="O603" i="2"/>
  <c r="P604" i="2"/>
  <c r="P605" i="2"/>
  <c r="P606" i="2"/>
  <c r="G608" i="2"/>
  <c r="G607" i="2"/>
  <c r="H608" i="2"/>
  <c r="H607" i="2"/>
  <c r="H611" i="2"/>
  <c r="H602" i="2"/>
  <c r="I608" i="2"/>
  <c r="I607" i="2"/>
  <c r="J608" i="2"/>
  <c r="J607" i="2"/>
  <c r="K608" i="2"/>
  <c r="K607" i="2"/>
  <c r="M608" i="2"/>
  <c r="M607" i="2"/>
  <c r="N608" i="2"/>
  <c r="N607" i="2"/>
  <c r="O608" i="2"/>
  <c r="O607" i="2"/>
  <c r="P609" i="2"/>
  <c r="P610" i="2"/>
  <c r="D611" i="2"/>
  <c r="G611" i="2"/>
  <c r="I611" i="2"/>
  <c r="J611" i="2"/>
  <c r="K611" i="2"/>
  <c r="M611" i="2"/>
  <c r="N611" i="2"/>
  <c r="O611" i="2"/>
  <c r="P612" i="2"/>
  <c r="P611" i="2"/>
  <c r="D614" i="2"/>
  <c r="D613" i="2"/>
  <c r="G614" i="2"/>
  <c r="G613" i="2"/>
  <c r="H614" i="2"/>
  <c r="H613" i="2"/>
  <c r="I614" i="2"/>
  <c r="I613" i="2"/>
  <c r="J614" i="2"/>
  <c r="J613" i="2"/>
  <c r="K614" i="2"/>
  <c r="K613" i="2"/>
  <c r="M614" i="2"/>
  <c r="M613" i="2"/>
  <c r="N614" i="2"/>
  <c r="N613" i="2"/>
  <c r="O614" i="2"/>
  <c r="O613" i="2"/>
  <c r="P615" i="2"/>
  <c r="P614" i="2"/>
  <c r="P613" i="2"/>
  <c r="P620" i="2"/>
  <c r="P619" i="2"/>
  <c r="P624" i="2"/>
  <c r="P638" i="2"/>
  <c r="P636" i="2"/>
  <c r="P626" i="2"/>
  <c r="P627" i="2"/>
  <c r="P628" i="2"/>
  <c r="P629" i="2"/>
  <c r="P630" i="2"/>
  <c r="P631" i="2"/>
  <c r="P632" i="2"/>
  <c r="P633" i="2"/>
  <c r="P634" i="2"/>
  <c r="P635" i="2"/>
  <c r="P653" i="2"/>
  <c r="P652" i="2"/>
  <c r="D671" i="2"/>
  <c r="E671" i="2"/>
  <c r="F671" i="2"/>
  <c r="G671" i="2"/>
  <c r="H671" i="2"/>
  <c r="I671" i="2"/>
  <c r="J671" i="2"/>
  <c r="K671" i="2"/>
  <c r="L671" i="2"/>
  <c r="M671" i="2"/>
  <c r="N671" i="2"/>
  <c r="D672" i="2"/>
  <c r="E672" i="2"/>
  <c r="F672" i="2"/>
  <c r="G672" i="2"/>
  <c r="H672" i="2"/>
  <c r="I672" i="2"/>
  <c r="J672" i="2"/>
  <c r="K672" i="2"/>
  <c r="L672" i="2"/>
  <c r="M672" i="2"/>
  <c r="D673" i="2"/>
  <c r="E673" i="2"/>
  <c r="F673" i="2"/>
  <c r="G673" i="2"/>
  <c r="H673" i="2"/>
  <c r="I673" i="2"/>
  <c r="J673" i="2"/>
  <c r="K673" i="2"/>
  <c r="P691" i="2"/>
  <c r="P692" i="2"/>
  <c r="P693" i="2"/>
  <c r="P697" i="2"/>
  <c r="P698" i="2"/>
  <c r="P699" i="2"/>
  <c r="P700" i="2"/>
  <c r="P701" i="2"/>
  <c r="P702" i="2"/>
  <c r="P703" i="2"/>
  <c r="P704" i="2"/>
  <c r="O104" i="2"/>
  <c r="P113" i="2"/>
  <c r="P101" i="2"/>
  <c r="M578" i="2"/>
  <c r="M577" i="2"/>
  <c r="P565" i="2"/>
  <c r="O578" i="2"/>
  <c r="O577" i="2"/>
  <c r="P563" i="2"/>
  <c r="M448" i="2"/>
  <c r="M312" i="2"/>
  <c r="O672" i="2"/>
  <c r="N672" i="2"/>
  <c r="P297" i="2"/>
  <c r="N562" i="2"/>
  <c r="O562" i="2"/>
  <c r="P580" i="2"/>
  <c r="P564" i="2"/>
  <c r="P392" i="2"/>
  <c r="P387" i="2"/>
  <c r="L677" i="2"/>
  <c r="E349" i="2"/>
  <c r="M347" i="2"/>
  <c r="M504" i="2"/>
  <c r="M503" i="2"/>
  <c r="M502" i="2"/>
  <c r="E210" i="2"/>
  <c r="N312" i="2"/>
  <c r="M349" i="2"/>
  <c r="O448" i="2"/>
  <c r="M673" i="2"/>
  <c r="L673" i="2"/>
  <c r="L471" i="2"/>
  <c r="L470" i="2"/>
  <c r="P560" i="2"/>
  <c r="N673" i="2"/>
  <c r="P495" i="2"/>
  <c r="M495" i="2"/>
  <c r="N495" i="2"/>
  <c r="N448" i="2"/>
  <c r="P448" i="2"/>
  <c r="M558" i="2"/>
  <c r="M466" i="2"/>
  <c r="M677" i="2"/>
  <c r="P504" i="2"/>
  <c r="P503" i="2"/>
  <c r="P502" i="2"/>
  <c r="N504" i="2"/>
  <c r="N503" i="2"/>
  <c r="N502" i="2"/>
  <c r="O504" i="2"/>
  <c r="O503" i="2"/>
  <c r="O502" i="2"/>
  <c r="O495" i="2"/>
  <c r="M491" i="2"/>
  <c r="M487" i="2"/>
  <c r="M471" i="2"/>
  <c r="M470" i="2"/>
  <c r="N471" i="2"/>
  <c r="N470" i="2"/>
  <c r="N466" i="2"/>
  <c r="N462" i="2"/>
  <c r="N461" i="2"/>
  <c r="M375" i="2"/>
  <c r="M371" i="2"/>
  <c r="N347" i="2"/>
  <c r="N349" i="2"/>
  <c r="O677" i="2"/>
  <c r="N677" i="2"/>
  <c r="P569" i="2"/>
  <c r="N491" i="2"/>
  <c r="O491" i="2"/>
  <c r="N371" i="2"/>
  <c r="O349" i="2"/>
  <c r="N375" i="2"/>
  <c r="L210" i="2"/>
  <c r="O96" i="2"/>
  <c r="N96" i="2"/>
  <c r="N86" i="2"/>
  <c r="O86" i="2"/>
  <c r="N83" i="2"/>
  <c r="N81" i="2"/>
  <c r="O81" i="2"/>
  <c r="N60" i="2"/>
  <c r="N53" i="2"/>
  <c r="O60" i="2"/>
  <c r="O53" i="2"/>
  <c r="O659" i="2"/>
  <c r="N659" i="2"/>
  <c r="O567" i="2"/>
  <c r="P559" i="2"/>
  <c r="P524" i="2"/>
  <c r="P522" i="2"/>
  <c r="N484" i="2"/>
  <c r="N483" i="2"/>
  <c r="N479" i="2"/>
  <c r="O484" i="2"/>
  <c r="O483" i="2"/>
  <c r="O479" i="2"/>
  <c r="O462" i="2"/>
  <c r="P571" i="2"/>
  <c r="N558" i="2"/>
  <c r="O558" i="2"/>
  <c r="O557" i="2"/>
  <c r="O573" i="2"/>
  <c r="O556" i="2"/>
  <c r="P561" i="2"/>
  <c r="P349" i="2"/>
  <c r="G349" i="2"/>
  <c r="N70" i="2"/>
  <c r="N34" i="2"/>
  <c r="O34" i="2"/>
  <c r="O30" i="2"/>
  <c r="P30" i="2"/>
  <c r="N40" i="2"/>
  <c r="O40" i="2"/>
  <c r="P40" i="2"/>
  <c r="N24" i="2"/>
  <c r="O24" i="2"/>
  <c r="N20" i="2"/>
  <c r="O20" i="2"/>
  <c r="P20" i="2"/>
  <c r="N50" i="2"/>
  <c r="P489" i="2"/>
  <c r="K75" i="2"/>
  <c r="K74" i="2"/>
  <c r="M618" i="2"/>
  <c r="M617" i="2"/>
  <c r="M616" i="2"/>
  <c r="H112" i="2"/>
  <c r="P49" i="2"/>
  <c r="M21" i="2"/>
  <c r="J311" i="2"/>
  <c r="H618" i="2"/>
  <c r="H617" i="2"/>
  <c r="H616" i="2"/>
  <c r="P462" i="2"/>
  <c r="D661" i="2"/>
  <c r="D658" i="2"/>
  <c r="D657" i="2"/>
  <c r="D103" i="2"/>
  <c r="J657" i="2"/>
  <c r="J656" i="2"/>
  <c r="M661" i="2"/>
  <c r="M658" i="2"/>
  <c r="M657" i="2"/>
  <c r="M656" i="2"/>
  <c r="I661" i="2"/>
  <c r="I658" i="2"/>
  <c r="I657" i="2"/>
  <c r="I656" i="2"/>
  <c r="E661" i="2"/>
  <c r="E658" i="2"/>
  <c r="E657" i="2"/>
  <c r="E656" i="2"/>
  <c r="P77" i="2"/>
  <c r="F534" i="2"/>
  <c r="F528" i="2"/>
  <c r="P674" i="2"/>
  <c r="D509" i="2"/>
  <c r="J534" i="2"/>
  <c r="J528" i="2"/>
  <c r="M48" i="2"/>
  <c r="M47" i="2"/>
  <c r="M46" i="2"/>
  <c r="M29" i="2"/>
  <c r="O616" i="2"/>
  <c r="L534" i="2"/>
  <c r="L528" i="2"/>
  <c r="N380" i="2"/>
  <c r="P644" i="2"/>
  <c r="P206" i="2"/>
  <c r="H581" i="2"/>
  <c r="P492" i="2"/>
  <c r="P491" i="2"/>
  <c r="P410" i="2"/>
  <c r="I534" i="2"/>
  <c r="I528" i="2"/>
  <c r="J112" i="2"/>
  <c r="J111" i="2"/>
  <c r="D85" i="2"/>
  <c r="I618" i="2"/>
  <c r="I617" i="2"/>
  <c r="I616" i="2"/>
  <c r="K272" i="2"/>
  <c r="N336" i="2"/>
  <c r="N329" i="2"/>
  <c r="P382" i="2"/>
  <c r="P380" i="2"/>
  <c r="H311" i="2"/>
  <c r="O227" i="2"/>
  <c r="P227" i="2"/>
  <c r="P377" i="2"/>
  <c r="P376" i="2"/>
  <c r="O208" i="2"/>
  <c r="P208" i="2"/>
  <c r="O235" i="2"/>
  <c r="P235" i="2"/>
  <c r="P316" i="2"/>
  <c r="O215" i="2"/>
  <c r="P215" i="2"/>
  <c r="P323" i="2"/>
  <c r="O260" i="2"/>
  <c r="O233" i="2"/>
  <c r="P233" i="2"/>
  <c r="O234" i="2"/>
  <c r="P234" i="2"/>
  <c r="P313" i="2"/>
  <c r="P312" i="2"/>
  <c r="P196" i="2"/>
  <c r="P337" i="2"/>
  <c r="P336" i="2"/>
  <c r="P329" i="2"/>
  <c r="P319" i="2"/>
  <c r="O247" i="2"/>
  <c r="P247" i="2"/>
  <c r="P290" i="2"/>
  <c r="P322" i="2"/>
  <c r="O241" i="2"/>
  <c r="P241" i="2"/>
  <c r="O203" i="2"/>
  <c r="P203" i="2"/>
  <c r="P267" i="2"/>
  <c r="N186" i="2"/>
  <c r="N170" i="2"/>
  <c r="D272" i="2"/>
  <c r="M189" i="2"/>
  <c r="M183" i="2"/>
  <c r="N183" i="2"/>
  <c r="M180" i="2"/>
  <c r="N180" i="2"/>
  <c r="M173" i="2"/>
  <c r="N173" i="2"/>
  <c r="O173" i="2"/>
  <c r="M167" i="2"/>
  <c r="N167" i="2"/>
  <c r="O218" i="2"/>
  <c r="P218" i="2"/>
  <c r="N275" i="2"/>
  <c r="O245" i="2"/>
  <c r="P245" i="2"/>
  <c r="N205" i="2"/>
  <c r="O205" i="2"/>
  <c r="O277" i="2"/>
  <c r="P277" i="2"/>
  <c r="O212" i="2"/>
  <c r="P212" i="2"/>
  <c r="N188" i="2"/>
  <c r="O188" i="2"/>
  <c r="M179" i="2"/>
  <c r="N179" i="2"/>
  <c r="O179" i="2"/>
  <c r="P179" i="2"/>
  <c r="M176" i="2"/>
  <c r="N172" i="2"/>
  <c r="O172" i="2"/>
  <c r="P188" i="2"/>
  <c r="O248" i="2"/>
  <c r="P248" i="2"/>
  <c r="N216" i="2"/>
  <c r="O239" i="2"/>
  <c r="P239" i="2"/>
  <c r="O236" i="2"/>
  <c r="P236" i="2"/>
  <c r="N201" i="2"/>
  <c r="O201" i="2"/>
  <c r="P201" i="2"/>
  <c r="I75" i="2"/>
  <c r="I74" i="2"/>
  <c r="E272" i="2"/>
  <c r="N166" i="2"/>
  <c r="M175" i="2"/>
  <c r="N175" i="2"/>
  <c r="N168" i="2"/>
  <c r="O168" i="2"/>
  <c r="P191" i="2"/>
  <c r="O249" i="2"/>
  <c r="P249" i="2"/>
  <c r="O263" i="2"/>
  <c r="P263" i="2"/>
  <c r="O278" i="2"/>
  <c r="N271" i="2"/>
  <c r="O228" i="2"/>
  <c r="P228" i="2"/>
  <c r="N197" i="2"/>
  <c r="P220" i="2"/>
  <c r="E85" i="2"/>
  <c r="O182" i="2"/>
  <c r="P182" i="2"/>
  <c r="O178" i="2"/>
  <c r="P178" i="2"/>
  <c r="O187" i="2"/>
  <c r="P187" i="2"/>
  <c r="O171" i="2"/>
  <c r="P171" i="2"/>
  <c r="L165" i="2"/>
  <c r="K429" i="2"/>
  <c r="F461" i="2"/>
  <c r="I311" i="2"/>
  <c r="M486" i="2"/>
  <c r="O445" i="2"/>
  <c r="L557" i="2"/>
  <c r="J272" i="2"/>
  <c r="J386" i="2"/>
  <c r="J385" i="2"/>
  <c r="J509" i="2"/>
  <c r="N618" i="2"/>
  <c r="N617" i="2"/>
  <c r="N616" i="2"/>
  <c r="J618" i="2"/>
  <c r="J617" i="2"/>
  <c r="J616" i="2"/>
  <c r="K103" i="2"/>
  <c r="M103" i="2"/>
  <c r="J581" i="2"/>
  <c r="M557" i="2"/>
  <c r="M344" i="2"/>
  <c r="K573" i="2"/>
  <c r="L509" i="2"/>
  <c r="K85" i="2"/>
  <c r="G85" i="2"/>
  <c r="I272" i="2"/>
  <c r="J52" i="2"/>
  <c r="F272" i="2"/>
  <c r="I591" i="2"/>
  <c r="N103" i="2"/>
  <c r="J103" i="2"/>
  <c r="G75" i="2"/>
  <c r="G74" i="2"/>
  <c r="G272" i="2"/>
  <c r="H656" i="2"/>
  <c r="M33" i="2"/>
  <c r="P60" i="2"/>
  <c r="P98" i="2"/>
  <c r="K386" i="2"/>
  <c r="K385" i="2"/>
  <c r="G329" i="2"/>
  <c r="J296" i="2"/>
  <c r="F296" i="2"/>
  <c r="L486" i="2"/>
  <c r="F509" i="2"/>
  <c r="D344" i="2"/>
  <c r="G616" i="2"/>
  <c r="G591" i="2"/>
  <c r="G602" i="2"/>
  <c r="G590" i="2"/>
  <c r="I509" i="2"/>
  <c r="F112" i="2"/>
  <c r="F111" i="2"/>
  <c r="H329" i="2"/>
  <c r="H344" i="2"/>
  <c r="H310" i="2"/>
  <c r="H296" i="2"/>
  <c r="H295" i="2"/>
  <c r="H386" i="2"/>
  <c r="H385" i="2"/>
  <c r="H294" i="2"/>
  <c r="H429" i="2"/>
  <c r="H445" i="2"/>
  <c r="H428" i="2"/>
  <c r="H293" i="2"/>
  <c r="P7" i="2"/>
  <c r="M17" i="2"/>
  <c r="N344" i="2"/>
  <c r="E461" i="2"/>
  <c r="H85" i="2"/>
  <c r="J85" i="2"/>
  <c r="F85" i="2"/>
  <c r="J75" i="2"/>
  <c r="J74" i="2"/>
  <c r="E329" i="2"/>
  <c r="E344" i="2"/>
  <c r="E310" i="2"/>
  <c r="E296" i="2"/>
  <c r="E295" i="2"/>
  <c r="E386" i="2"/>
  <c r="E385" i="2"/>
  <c r="E294" i="2"/>
  <c r="E429" i="2"/>
  <c r="E445" i="2"/>
  <c r="E428" i="2"/>
  <c r="E293" i="2"/>
  <c r="I461" i="2"/>
  <c r="G112" i="2"/>
  <c r="G111" i="2"/>
  <c r="O103" i="2"/>
  <c r="I581" i="2"/>
  <c r="J557" i="2"/>
  <c r="M509" i="2"/>
  <c r="I486" i="2"/>
  <c r="I460" i="2"/>
  <c r="I557" i="2"/>
  <c r="I556" i="2"/>
  <c r="I459" i="2"/>
  <c r="K344" i="2"/>
  <c r="K11" i="2"/>
  <c r="K6" i="2"/>
  <c r="K5" i="2"/>
  <c r="K4" i="2"/>
  <c r="E11" i="2"/>
  <c r="E6" i="2"/>
  <c r="E5" i="2"/>
  <c r="E4" i="2"/>
  <c r="H75" i="2"/>
  <c r="H74" i="2"/>
  <c r="M25" i="2"/>
  <c r="M13" i="2"/>
  <c r="P650" i="2"/>
  <c r="P649" i="2"/>
  <c r="P648" i="2"/>
  <c r="P608" i="2"/>
  <c r="P607" i="2"/>
  <c r="P603" i="2"/>
  <c r="P602" i="2"/>
  <c r="J344" i="2"/>
  <c r="K329" i="2"/>
  <c r="M38" i="2"/>
  <c r="M37" i="2"/>
  <c r="N445" i="2"/>
  <c r="D75" i="2"/>
  <c r="D74" i="2"/>
  <c r="D73" i="2"/>
  <c r="P44" i="2"/>
  <c r="N19" i="2"/>
  <c r="O19" i="2"/>
  <c r="L76" i="2"/>
  <c r="L75" i="2"/>
  <c r="L74" i="2"/>
  <c r="E112" i="2"/>
  <c r="E111" i="2"/>
  <c r="P296" i="2"/>
  <c r="M573" i="2"/>
  <c r="F329" i="2"/>
  <c r="N602" i="2"/>
  <c r="N590" i="2"/>
  <c r="F344" i="2"/>
  <c r="L272" i="2"/>
  <c r="H272" i="2"/>
  <c r="P594" i="2"/>
  <c r="P593" i="2"/>
  <c r="P592" i="2"/>
  <c r="J445" i="2"/>
  <c r="G581" i="2"/>
  <c r="F311" i="2"/>
  <c r="O591" i="2"/>
  <c r="D557" i="2"/>
  <c r="D556" i="2"/>
  <c r="D461" i="2"/>
  <c r="J429" i="2"/>
  <c r="P568" i="2"/>
  <c r="P567" i="2"/>
  <c r="N21" i="2"/>
  <c r="K670" i="2"/>
  <c r="M329" i="2"/>
  <c r="I329" i="2"/>
  <c r="I5" i="2"/>
  <c r="I52" i="2"/>
  <c r="I4" i="2"/>
  <c r="I85" i="2"/>
  <c r="I73" i="2"/>
  <c r="I72" i="2"/>
  <c r="I106" i="2"/>
  <c r="I103" i="2"/>
  <c r="I112" i="2"/>
  <c r="I111" i="2"/>
  <c r="I108" i="2"/>
  <c r="I102" i="2"/>
  <c r="I296" i="2"/>
  <c r="I344" i="2"/>
  <c r="I310" i="2"/>
  <c r="I295" i="2"/>
  <c r="I386" i="2"/>
  <c r="I385" i="2"/>
  <c r="I294" i="2"/>
  <c r="I439" i="2"/>
  <c r="I429" i="2"/>
  <c r="I445" i="2"/>
  <c r="I428" i="2"/>
  <c r="I293" i="2"/>
  <c r="I3" i="2"/>
  <c r="I602" i="2"/>
  <c r="I590" i="2"/>
  <c r="I670" i="2"/>
  <c r="I822" i="2"/>
  <c r="I823" i="2"/>
  <c r="P431" i="2"/>
  <c r="P430" i="2"/>
  <c r="H103" i="2"/>
  <c r="O26" i="2"/>
  <c r="P26" i="2"/>
  <c r="H557" i="2"/>
  <c r="J573" i="2"/>
  <c r="G344" i="2"/>
  <c r="N29" i="2"/>
  <c r="O32" i="2"/>
  <c r="P32" i="2"/>
  <c r="O38" i="2"/>
  <c r="O37" i="2"/>
  <c r="P578" i="2"/>
  <c r="P577" i="2"/>
  <c r="P573" i="2"/>
  <c r="K445" i="2"/>
  <c r="G445" i="2"/>
  <c r="F429" i="2"/>
  <c r="F445" i="2"/>
  <c r="F428" i="2"/>
  <c r="D386" i="2"/>
  <c r="D385" i="2"/>
  <c r="D534" i="2"/>
  <c r="D528" i="2"/>
  <c r="K591" i="2"/>
  <c r="K602" i="2"/>
  <c r="K617" i="2"/>
  <c r="K616" i="2"/>
  <c r="K590" i="2"/>
  <c r="L445" i="2"/>
  <c r="L103" i="2"/>
  <c r="G103" i="2"/>
  <c r="G108" i="2"/>
  <c r="G102" i="2"/>
  <c r="M76" i="2"/>
  <c r="O76" i="2"/>
  <c r="O75" i="2"/>
  <c r="O74" i="2"/>
  <c r="P558" i="2"/>
  <c r="P562" i="2"/>
  <c r="P557" i="2"/>
  <c r="P556" i="2"/>
  <c r="M461" i="2"/>
  <c r="N557" i="2"/>
  <c r="M445" i="2"/>
  <c r="N573" i="2"/>
  <c r="O602" i="2"/>
  <c r="P450" i="2"/>
  <c r="K311" i="2"/>
  <c r="E75" i="2"/>
  <c r="E74" i="2"/>
  <c r="L573" i="2"/>
  <c r="D329" i="2"/>
  <c r="G296" i="2"/>
  <c r="D656" i="2"/>
  <c r="H534" i="2"/>
  <c r="H528" i="2"/>
  <c r="M591" i="2"/>
  <c r="E557" i="2"/>
  <c r="E556" i="2"/>
  <c r="K486" i="2"/>
  <c r="G486" i="2"/>
  <c r="K461" i="2"/>
  <c r="P24" i="2"/>
  <c r="L461" i="2"/>
  <c r="M602" i="2"/>
  <c r="L429" i="2"/>
  <c r="P107" i="2"/>
  <c r="P106" i="2"/>
  <c r="P103" i="2"/>
  <c r="P439" i="2"/>
  <c r="N25" i="2"/>
  <c r="O27" i="2"/>
  <c r="P41" i="2"/>
  <c r="N38" i="2"/>
  <c r="N37" i="2"/>
  <c r="D670" i="2"/>
  <c r="D822" i="2"/>
  <c r="F670" i="2"/>
  <c r="F822" i="2"/>
  <c r="P672" i="2"/>
  <c r="P518" i="2"/>
  <c r="J486" i="2"/>
  <c r="F486" i="2"/>
  <c r="O43" i="2"/>
  <c r="H111" i="2"/>
  <c r="J602" i="2"/>
  <c r="D602" i="2"/>
  <c r="D591" i="2"/>
  <c r="D590" i="2"/>
  <c r="G556" i="2"/>
  <c r="D486" i="2"/>
  <c r="P675" i="2"/>
  <c r="G386" i="2"/>
  <c r="G385" i="2"/>
  <c r="E534" i="2"/>
  <c r="E528" i="2"/>
  <c r="G670" i="2"/>
  <c r="G822" i="2"/>
  <c r="G429" i="2"/>
  <c r="D429" i="2"/>
  <c r="D428" i="2"/>
  <c r="O36" i="2"/>
  <c r="P36" i="2"/>
  <c r="E670" i="2"/>
  <c r="E822" i="2"/>
  <c r="P671" i="2"/>
  <c r="P598" i="2"/>
  <c r="P597" i="2"/>
  <c r="P591" i="2"/>
  <c r="O509" i="2"/>
  <c r="J479" i="2"/>
  <c r="K581" i="2"/>
  <c r="G311" i="2"/>
  <c r="K112" i="2"/>
  <c r="K111" i="2"/>
  <c r="K108" i="2"/>
  <c r="K102" i="2"/>
  <c r="E103" i="2"/>
  <c r="E108" i="2"/>
  <c r="E102" i="2"/>
  <c r="G534" i="2"/>
  <c r="G658" i="2"/>
  <c r="G657" i="2"/>
  <c r="G656" i="2"/>
  <c r="D296" i="2"/>
  <c r="F52" i="2"/>
  <c r="L85" i="2"/>
  <c r="L73" i="2"/>
  <c r="L72" i="2"/>
  <c r="D112" i="2"/>
  <c r="D111" i="2"/>
  <c r="P34" i="2"/>
  <c r="P16" i="2"/>
  <c r="H670" i="2"/>
  <c r="H822" i="2"/>
  <c r="J670" i="2"/>
  <c r="J822" i="2"/>
  <c r="F386" i="2"/>
  <c r="F385" i="2"/>
  <c r="P28" i="2"/>
  <c r="F103" i="2"/>
  <c r="F108" i="2"/>
  <c r="F102" i="2"/>
  <c r="F75" i="2"/>
  <c r="F74" i="2"/>
  <c r="F73" i="2"/>
  <c r="F72" i="2"/>
  <c r="G52" i="2"/>
  <c r="O115" i="2"/>
  <c r="P115" i="2"/>
  <c r="D311" i="2"/>
  <c r="N163" i="2"/>
  <c r="O163" i="2"/>
  <c r="N162" i="2"/>
  <c r="O162" i="2"/>
  <c r="P162" i="2"/>
  <c r="P164" i="2"/>
  <c r="N116" i="2"/>
  <c r="O116" i="2"/>
  <c r="P116" i="2"/>
  <c r="P160" i="2"/>
  <c r="P155" i="2"/>
  <c r="P149" i="2"/>
  <c r="P144" i="2"/>
  <c r="P139" i="2"/>
  <c r="P133" i="2"/>
  <c r="P128" i="2"/>
  <c r="P123" i="2"/>
  <c r="P117" i="2"/>
  <c r="P158" i="2"/>
  <c r="P154" i="2"/>
  <c r="P150" i="2"/>
  <c r="P146" i="2"/>
  <c r="P142" i="2"/>
  <c r="P138" i="2"/>
  <c r="P134" i="2"/>
  <c r="P130" i="2"/>
  <c r="P126" i="2"/>
  <c r="P122" i="2"/>
  <c r="P118" i="2"/>
  <c r="D72" i="2"/>
  <c r="D108" i="2"/>
  <c r="D102" i="2"/>
  <c r="E73" i="2"/>
  <c r="E72" i="2"/>
  <c r="J108" i="2"/>
  <c r="J102" i="2"/>
  <c r="K428" i="2"/>
  <c r="O167" i="2"/>
  <c r="P167" i="2"/>
  <c r="O175" i="2"/>
  <c r="P175" i="2"/>
  <c r="O183" i="2"/>
  <c r="O216" i="2"/>
  <c r="P216" i="2"/>
  <c r="L556" i="2"/>
  <c r="K556" i="2"/>
  <c r="O180" i="2"/>
  <c r="P180" i="2"/>
  <c r="O170" i="2"/>
  <c r="P170" i="2"/>
  <c r="O186" i="2"/>
  <c r="P186" i="2"/>
  <c r="P172" i="2"/>
  <c r="N176" i="2"/>
  <c r="O176" i="2"/>
  <c r="P176" i="2"/>
  <c r="O197" i="2"/>
  <c r="O271" i="2"/>
  <c r="P271" i="2"/>
  <c r="P275" i="2"/>
  <c r="P279" i="2"/>
  <c r="P278" i="2"/>
  <c r="P168" i="2"/>
  <c r="P205" i="2"/>
  <c r="P173" i="2"/>
  <c r="J73" i="2"/>
  <c r="J72" i="2"/>
  <c r="G73" i="2"/>
  <c r="G72" i="2"/>
  <c r="J310" i="2"/>
  <c r="J295" i="2"/>
  <c r="J294" i="2"/>
  <c r="J428" i="2"/>
  <c r="J293" i="2"/>
  <c r="F460" i="2"/>
  <c r="F459" i="2"/>
  <c r="M460" i="2"/>
  <c r="M556" i="2"/>
  <c r="M459" i="2"/>
  <c r="O590" i="2"/>
  <c r="D460" i="2"/>
  <c r="D459" i="2"/>
  <c r="J556" i="2"/>
  <c r="M12" i="2"/>
  <c r="M11" i="2"/>
  <c r="L460" i="2"/>
  <c r="H108" i="2"/>
  <c r="H102" i="2"/>
  <c r="O25" i="2"/>
  <c r="H556" i="2"/>
  <c r="H73" i="2"/>
  <c r="H72" i="2"/>
  <c r="K310" i="2"/>
  <c r="G428" i="2"/>
  <c r="P19" i="2"/>
  <c r="F310" i="2"/>
  <c r="F295" i="2"/>
  <c r="F294" i="2"/>
  <c r="F293" i="2"/>
  <c r="G310" i="2"/>
  <c r="G295" i="2"/>
  <c r="G294" i="2"/>
  <c r="G293" i="2"/>
  <c r="D310" i="2"/>
  <c r="D295" i="2"/>
  <c r="D294" i="2"/>
  <c r="D293" i="2"/>
  <c r="M590" i="2"/>
  <c r="J590" i="2"/>
  <c r="L428" i="2"/>
  <c r="P509" i="2"/>
  <c r="K460" i="2"/>
  <c r="P27" i="2"/>
  <c r="P25" i="2"/>
  <c r="P79" i="2"/>
  <c r="N556" i="2"/>
  <c r="J460" i="2"/>
  <c r="J459" i="2"/>
  <c r="P43" i="2"/>
  <c r="K459" i="2"/>
  <c r="P197" i="2"/>
  <c r="H459" i="2"/>
  <c r="L386" i="2"/>
  <c r="L385" i="2"/>
  <c r="L676" i="2"/>
  <c r="L670" i="2"/>
  <c r="L822" i="2"/>
  <c r="M676" i="2"/>
  <c r="M386" i="2"/>
  <c r="M385" i="2"/>
  <c r="M670" i="2"/>
  <c r="M822" i="2"/>
  <c r="N676" i="2"/>
  <c r="N386" i="2"/>
  <c r="N670" i="2"/>
  <c r="O676" i="2"/>
  <c r="O386" i="2"/>
  <c r="P676" i="2"/>
  <c r="P211" i="2"/>
  <c r="M75" i="2"/>
  <c r="M74" i="2"/>
  <c r="P78" i="2"/>
  <c r="P76" i="2"/>
  <c r="P75" i="2"/>
  <c r="P74" i="2"/>
  <c r="N76" i="2"/>
  <c r="N75" i="2"/>
  <c r="N74" i="2"/>
  <c r="O667" i="2"/>
  <c r="N667" i="2"/>
  <c r="O662" i="2"/>
  <c r="P663" i="2"/>
  <c r="P662" i="2"/>
  <c r="P668" i="2"/>
  <c r="P669" i="2"/>
  <c r="P667" i="2"/>
  <c r="P661" i="2"/>
  <c r="P658" i="2"/>
  <c r="P657" i="2"/>
  <c r="P656" i="2"/>
  <c r="N662" i="2"/>
  <c r="P586" i="2"/>
  <c r="P585" i="2"/>
  <c r="P584" i="2"/>
  <c r="P581" i="2"/>
  <c r="O585" i="2"/>
  <c r="O584" i="2"/>
  <c r="O581" i="2"/>
  <c r="L459" i="2"/>
  <c r="P542" i="2"/>
  <c r="P541" i="2"/>
  <c r="P537" i="2"/>
  <c r="N541" i="2"/>
  <c r="N537" i="2"/>
  <c r="N534" i="2"/>
  <c r="N528" i="2"/>
  <c r="P536" i="2"/>
  <c r="P535" i="2"/>
  <c r="O535" i="2"/>
  <c r="P811" i="2"/>
  <c r="N809" i="2"/>
  <c r="N822" i="2"/>
  <c r="P95" i="2"/>
  <c r="P94" i="2"/>
  <c r="N94" i="2"/>
  <c r="P92" i="2"/>
  <c r="M88" i="2"/>
  <c r="M85" i="2"/>
  <c r="M73" i="2"/>
  <c r="M72" i="2"/>
  <c r="N90" i="2"/>
  <c r="O661" i="2"/>
  <c r="O658" i="2"/>
  <c r="O657" i="2"/>
  <c r="O656" i="2"/>
  <c r="N661" i="2"/>
  <c r="N658" i="2"/>
  <c r="N657" i="2"/>
  <c r="N656" i="2"/>
  <c r="O541" i="2"/>
  <c r="O537" i="2"/>
  <c r="O534" i="2"/>
  <c r="O528" i="2"/>
  <c r="P276" i="2"/>
  <c r="P90" i="2"/>
  <c r="O88" i="2"/>
  <c r="O85" i="2"/>
  <c r="O73" i="2"/>
  <c r="O72" i="2"/>
  <c r="P480" i="2"/>
  <c r="O371" i="2"/>
  <c r="P373" i="2"/>
  <c r="P371" i="2"/>
  <c r="D301" i="9"/>
  <c r="E335" i="9"/>
  <c r="E305" i="9"/>
  <c r="E291" i="9"/>
  <c r="E313" i="9"/>
  <c r="E330" i="9"/>
  <c r="E312" i="9"/>
  <c r="E290" i="9"/>
  <c r="G258" i="14"/>
  <c r="H258" i="14"/>
  <c r="H181" i="14"/>
  <c r="H180" i="14"/>
  <c r="G558" i="14"/>
  <c r="G557" i="14"/>
  <c r="G556" i="14"/>
  <c r="G540" i="14"/>
  <c r="G539" i="14"/>
  <c r="G538" i="14"/>
  <c r="H332" i="14"/>
  <c r="H331" i="14"/>
  <c r="G27" i="10"/>
  <c r="E432" i="9"/>
  <c r="D432" i="9"/>
  <c r="E505" i="9"/>
  <c r="D505" i="9"/>
  <c r="D269" i="9"/>
  <c r="B27" i="10"/>
  <c r="D112" i="9"/>
  <c r="D110" i="9"/>
  <c r="D291" i="9"/>
  <c r="D313" i="9"/>
  <c r="D656" i="9"/>
  <c r="D655" i="9"/>
  <c r="B16" i="10"/>
  <c r="D85" i="9"/>
  <c r="D382" i="9"/>
  <c r="D381" i="9"/>
  <c r="D446" i="9"/>
  <c r="D470" i="9"/>
  <c r="D445" i="9"/>
  <c r="D526" i="9"/>
  <c r="E269" i="9"/>
  <c r="C27" i="10"/>
  <c r="E85" i="9"/>
  <c r="D330" i="9"/>
  <c r="B31" i="10"/>
  <c r="E187" i="9"/>
  <c r="D50" i="9"/>
  <c r="E561" i="9"/>
  <c r="E560" i="9"/>
  <c r="E630" i="9"/>
  <c r="E629" i="9"/>
  <c r="E628" i="9"/>
  <c r="E604" i="9"/>
  <c r="E491" i="9"/>
  <c r="E490" i="9"/>
  <c r="E489" i="9"/>
  <c r="D594" i="9"/>
  <c r="D591" i="9"/>
  <c r="D672" i="9"/>
  <c r="D669" i="9"/>
  <c r="D668" i="9"/>
  <c r="D667" i="9"/>
  <c r="B17" i="10"/>
  <c r="E672" i="9"/>
  <c r="E669" i="9"/>
  <c r="E668" i="9"/>
  <c r="D630" i="9"/>
  <c r="D629" i="9"/>
  <c r="D628" i="9"/>
  <c r="C31" i="10"/>
  <c r="E75" i="9"/>
  <c r="E74" i="9"/>
  <c r="E446" i="9"/>
  <c r="E681" i="9"/>
  <c r="E953" i="9"/>
  <c r="C19" i="10"/>
  <c r="C18" i="10"/>
  <c r="D681" i="9"/>
  <c r="D953" i="9"/>
  <c r="D75" i="9"/>
  <c r="D74" i="9"/>
  <c r="D73" i="9"/>
  <c r="D72" i="9"/>
  <c r="B5" i="10"/>
  <c r="B24" i="10"/>
  <c r="E206" i="9"/>
  <c r="C12" i="10"/>
  <c r="D576" i="9"/>
  <c r="E162" i="9"/>
  <c r="E382" i="9"/>
  <c r="E381" i="9"/>
  <c r="D11" i="9"/>
  <c r="D10" i="9"/>
  <c r="D5" i="9"/>
  <c r="D4" i="9"/>
  <c r="D561" i="9"/>
  <c r="D560" i="9"/>
  <c r="C28" i="10"/>
  <c r="E11" i="9"/>
  <c r="E10" i="9"/>
  <c r="E5" i="9"/>
  <c r="E4" i="9"/>
  <c r="D281" i="9"/>
  <c r="B8" i="10"/>
  <c r="E667" i="9"/>
  <c r="C17" i="10"/>
  <c r="D431" i="9"/>
  <c r="E431" i="9"/>
  <c r="C25" i="10"/>
  <c r="E110" i="9"/>
  <c r="E109" i="9"/>
  <c r="E107" i="9"/>
  <c r="E103" i="9"/>
  <c r="C6" i="10"/>
  <c r="B19" i="10"/>
  <c r="F489" i="14"/>
  <c r="H26" i="14"/>
  <c r="H25" i="14"/>
  <c r="G569" i="14"/>
  <c r="G565" i="14"/>
  <c r="H243" i="14"/>
  <c r="H203" i="14"/>
  <c r="H325" i="14"/>
  <c r="H202" i="14"/>
  <c r="H201" i="14"/>
  <c r="H200" i="14"/>
  <c r="H199" i="14"/>
  <c r="G243" i="14"/>
  <c r="H510" i="14"/>
  <c r="H509" i="14"/>
  <c r="H60" i="14"/>
  <c r="H59" i="14"/>
  <c r="H343" i="14"/>
  <c r="H342" i="14"/>
  <c r="H341" i="14"/>
  <c r="H340" i="14"/>
  <c r="G616" i="14"/>
  <c r="G615" i="14"/>
  <c r="G614" i="14"/>
  <c r="G613" i="14"/>
  <c r="H100" i="14"/>
  <c r="I100" i="14"/>
  <c r="F189" i="14"/>
  <c r="F188" i="14"/>
  <c r="F187" i="14"/>
  <c r="H189" i="14"/>
  <c r="H188" i="14"/>
  <c r="H187" i="14"/>
  <c r="E679" i="14"/>
  <c r="E675" i="14"/>
  <c r="F465" i="14"/>
  <c r="F464" i="14"/>
  <c r="F463" i="14"/>
  <c r="G464" i="14"/>
  <c r="G463" i="14"/>
  <c r="F325" i="14"/>
  <c r="E565" i="14"/>
  <c r="H679" i="14"/>
  <c r="H396" i="14"/>
  <c r="H395" i="14"/>
  <c r="G396" i="14"/>
  <c r="G395" i="14"/>
  <c r="E50" i="14"/>
  <c r="E8" i="14"/>
  <c r="E7" i="14"/>
  <c r="E6" i="14"/>
  <c r="E5" i="14"/>
  <c r="F95" i="14"/>
  <c r="F396" i="14"/>
  <c r="F395" i="14"/>
  <c r="G713" i="14"/>
  <c r="G712" i="14"/>
  <c r="G711" i="14"/>
  <c r="F13" i="10"/>
  <c r="G50" i="14"/>
  <c r="G33" i="14"/>
  <c r="G32" i="14"/>
  <c r="G31" i="14"/>
  <c r="H591" i="14"/>
  <c r="I591" i="14"/>
  <c r="I590" i="14"/>
  <c r="I587" i="14"/>
  <c r="G141" i="14"/>
  <c r="G135" i="14"/>
  <c r="F88" i="14"/>
  <c r="G554" i="14"/>
  <c r="G553" i="14"/>
  <c r="G552" i="14"/>
  <c r="G551" i="14"/>
  <c r="F679" i="14"/>
  <c r="H50" i="14"/>
  <c r="H33" i="14"/>
  <c r="H32" i="14"/>
  <c r="H31" i="14"/>
  <c r="F713" i="14"/>
  <c r="F712" i="14"/>
  <c r="F711" i="14"/>
  <c r="E13" i="10"/>
  <c r="G582" i="14"/>
  <c r="H582" i="14"/>
  <c r="F102" i="14"/>
  <c r="E396" i="14"/>
  <c r="E395" i="14"/>
  <c r="E394" i="14"/>
  <c r="H729" i="14"/>
  <c r="H728" i="14"/>
  <c r="H727" i="14"/>
  <c r="G14" i="10"/>
  <c r="F31" i="10"/>
  <c r="E33" i="14"/>
  <c r="E32" i="14"/>
  <c r="E60" i="14"/>
  <c r="E59" i="14"/>
  <c r="E31" i="14"/>
  <c r="F818" i="14"/>
  <c r="E19" i="10"/>
  <c r="E25" i="10" s="1"/>
  <c r="F33" i="14"/>
  <c r="F32" i="14"/>
  <c r="F31" i="14"/>
  <c r="F203" i="14"/>
  <c r="F202" i="14"/>
  <c r="F201" i="14"/>
  <c r="F200" i="14"/>
  <c r="F199" i="14"/>
  <c r="H713" i="14"/>
  <c r="H712" i="14"/>
  <c r="H711" i="14"/>
  <c r="G13" i="10"/>
  <c r="E729" i="14"/>
  <c r="E728" i="14"/>
  <c r="E727" i="14"/>
  <c r="D14" i="10"/>
  <c r="E488" i="14"/>
  <c r="G679" i="14"/>
  <c r="G675" i="14"/>
  <c r="G150" i="14"/>
  <c r="H565" i="14"/>
  <c r="F126" i="14"/>
  <c r="F116" i="14"/>
  <c r="F110" i="14"/>
  <c r="F109" i="14"/>
  <c r="H616" i="14"/>
  <c r="I616" i="14"/>
  <c r="I615" i="14"/>
  <c r="I614" i="14"/>
  <c r="I613" i="14"/>
  <c r="F565" i="14"/>
  <c r="E686" i="14"/>
  <c r="E685" i="14"/>
  <c r="E684" i="14"/>
  <c r="E818" i="14"/>
  <c r="D19" i="10" s="1"/>
  <c r="D25" i="10" s="1"/>
  <c r="F8" i="14"/>
  <c r="F7" i="14"/>
  <c r="F6" i="14"/>
  <c r="F5" i="14"/>
  <c r="G488" i="14"/>
  <c r="G487" i="14"/>
  <c r="G482" i="14"/>
  <c r="F488" i="14"/>
  <c r="E189" i="14"/>
  <c r="E188" i="14"/>
  <c r="E187" i="14"/>
  <c r="F590" i="14"/>
  <c r="F587" i="14"/>
  <c r="F564" i="14"/>
  <c r="H488" i="14"/>
  <c r="G686" i="14"/>
  <c r="G685" i="14"/>
  <c r="G684" i="14"/>
  <c r="G674" i="14"/>
  <c r="E28" i="10"/>
  <c r="F686" i="14"/>
  <c r="F685" i="14"/>
  <c r="F684" i="14"/>
  <c r="H686" i="14"/>
  <c r="H685" i="14"/>
  <c r="H684" i="14"/>
  <c r="F1005" i="14"/>
  <c r="E18" i="10" s="1"/>
  <c r="H103" i="14"/>
  <c r="I103" i="14"/>
  <c r="I106" i="14"/>
  <c r="I102" i="14"/>
  <c r="H96" i="14"/>
  <c r="I96" i="14"/>
  <c r="I95" i="14"/>
  <c r="H94" i="14"/>
  <c r="E31" i="10"/>
  <c r="H554" i="14"/>
  <c r="H553" i="14"/>
  <c r="H552" i="14"/>
  <c r="H551" i="14"/>
  <c r="I489" i="14"/>
  <c r="I679" i="14"/>
  <c r="I440" i="14"/>
  <c r="C15" i="10"/>
  <c r="B12" i="10"/>
  <c r="D109" i="9"/>
  <c r="D107" i="9"/>
  <c r="D103" i="9"/>
  <c r="E520" i="9"/>
  <c r="C13" i="10"/>
  <c r="C11" i="10"/>
  <c r="B6" i="10"/>
  <c r="H615" i="14"/>
  <c r="H614" i="14"/>
  <c r="H613" i="14"/>
  <c r="G203" i="14"/>
  <c r="G202" i="14"/>
  <c r="G201" i="14"/>
  <c r="G200" i="14"/>
  <c r="G199" i="14"/>
  <c r="G186" i="14"/>
  <c r="F6" i="10"/>
  <c r="H368" i="14"/>
  <c r="H590" i="14"/>
  <c r="H587" i="14"/>
  <c r="E116" i="14"/>
  <c r="E110" i="14"/>
  <c r="E109" i="14"/>
  <c r="F80" i="14"/>
  <c r="F79" i="14"/>
  <c r="F78" i="14"/>
  <c r="I117" i="14"/>
  <c r="H117" i="14"/>
  <c r="I60" i="14"/>
  <c r="I59" i="14"/>
  <c r="G31" i="10"/>
  <c r="I729" i="14"/>
  <c r="I728" i="14"/>
  <c r="I727" i="14"/>
  <c r="H14" i="10"/>
  <c r="G729" i="14"/>
  <c r="G728" i="14"/>
  <c r="G727" i="14"/>
  <c r="F14" i="10"/>
  <c r="F729" i="14"/>
  <c r="F728" i="14"/>
  <c r="F727" i="14"/>
  <c r="E14" i="10"/>
  <c r="I713" i="14"/>
  <c r="I712" i="14"/>
  <c r="I711" i="14"/>
  <c r="H13" i="10"/>
  <c r="G81" i="14"/>
  <c r="G95" i="14"/>
  <c r="G102" i="14"/>
  <c r="G88" i="14"/>
  <c r="G80" i="14"/>
  <c r="G79" i="14"/>
  <c r="G78" i="14"/>
  <c r="G368" i="14"/>
  <c r="G394" i="14"/>
  <c r="G367" i="14"/>
  <c r="G363" i="14" s="1"/>
  <c r="G362" i="14" s="1"/>
  <c r="I50" i="14"/>
  <c r="D31" i="10"/>
  <c r="G126" i="14"/>
  <c r="I81" i="14"/>
  <c r="H81" i="14"/>
  <c r="H144" i="14"/>
  <c r="I144" i="14"/>
  <c r="E1005" i="14"/>
  <c r="D18" i="10" s="1"/>
  <c r="G144" i="14"/>
  <c r="I8" i="14"/>
  <c r="I7" i="14"/>
  <c r="I6" i="14"/>
  <c r="I5" i="14"/>
  <c r="H8" i="14"/>
  <c r="H7" i="14"/>
  <c r="H6" i="14"/>
  <c r="H5" i="14"/>
  <c r="H4" i="14"/>
  <c r="G8" i="14"/>
  <c r="G7" i="14"/>
  <c r="G6" i="14"/>
  <c r="G5" i="14"/>
  <c r="H818" i="14"/>
  <c r="G19" i="10" s="1"/>
  <c r="G25" i="10" s="1"/>
  <c r="I495" i="14"/>
  <c r="G818" i="14"/>
  <c r="G1005" i="14" s="1"/>
  <c r="F18" i="10" s="1"/>
  <c r="I815" i="14"/>
  <c r="I814" i="14"/>
  <c r="I813" i="14"/>
  <c r="I812" i="14"/>
  <c r="I801" i="14"/>
  <c r="I608" i="14"/>
  <c r="I607" i="14"/>
  <c r="I597" i="14"/>
  <c r="I558" i="14"/>
  <c r="I557" i="14"/>
  <c r="I556" i="14"/>
  <c r="I511" i="14"/>
  <c r="I510" i="14"/>
  <c r="I509" i="14"/>
  <c r="I818" i="14"/>
  <c r="H19" i="10" s="1"/>
  <c r="H25" i="10" s="1"/>
  <c r="I1005" i="14"/>
  <c r="H18" i="10" s="1"/>
  <c r="I368" i="14"/>
  <c r="I328" i="14"/>
  <c r="I325" i="14"/>
  <c r="I280" i="14"/>
  <c r="I258" i="14"/>
  <c r="I203" i="14"/>
  <c r="I168" i="14"/>
  <c r="I167" i="14"/>
  <c r="I166" i="14"/>
  <c r="I165" i="14"/>
  <c r="I154" i="14"/>
  <c r="I153" i="14"/>
  <c r="H5" i="10"/>
  <c r="H24" i="10"/>
  <c r="I33" i="14"/>
  <c r="I32" i="14"/>
  <c r="I31" i="14"/>
  <c r="H1005" i="14"/>
  <c r="G18" i="10" s="1"/>
  <c r="I396" i="14"/>
  <c r="I395" i="14"/>
  <c r="E564" i="14"/>
  <c r="E563" i="14"/>
  <c r="E562" i="14"/>
  <c r="I582" i="14"/>
  <c r="I581" i="14"/>
  <c r="I578" i="14"/>
  <c r="H581" i="14"/>
  <c r="H578" i="14"/>
  <c r="G581" i="14"/>
  <c r="G578" i="14"/>
  <c r="G564" i="14"/>
  <c r="G563" i="14"/>
  <c r="G562" i="14"/>
  <c r="F563" i="14"/>
  <c r="F562" i="14"/>
  <c r="G798" i="14"/>
  <c r="G797" i="14"/>
  <c r="G796" i="14"/>
  <c r="F17" i="10"/>
  <c r="F798" i="14"/>
  <c r="F797" i="14"/>
  <c r="F796" i="14"/>
  <c r="E17" i="10"/>
  <c r="G750" i="14"/>
  <c r="G740" i="14"/>
  <c r="G739" i="14"/>
  <c r="G738" i="14"/>
  <c r="F750" i="14"/>
  <c r="F740" i="14"/>
  <c r="F739" i="14"/>
  <c r="F738" i="14"/>
  <c r="E15" i="10"/>
  <c r="E750" i="14"/>
  <c r="I750" i="14"/>
  <c r="I740" i="14"/>
  <c r="I739" i="14"/>
  <c r="I738" i="14"/>
  <c r="E740" i="14"/>
  <c r="E739" i="14"/>
  <c r="E738" i="14"/>
  <c r="D15" i="10"/>
  <c r="H750" i="14"/>
  <c r="H740" i="14"/>
  <c r="H739" i="14"/>
  <c r="H738" i="14"/>
  <c r="G15" i="10"/>
  <c r="F635" i="14"/>
  <c r="F634" i="14"/>
  <c r="F624" i="14"/>
  <c r="F619" i="14"/>
  <c r="E635" i="14"/>
  <c r="E634" i="14"/>
  <c r="E624" i="14"/>
  <c r="E619" i="14"/>
  <c r="I635" i="14"/>
  <c r="I634" i="14"/>
  <c r="I624" i="14"/>
  <c r="I619" i="14"/>
  <c r="G635" i="14"/>
  <c r="G634" i="14"/>
  <c r="G624" i="14"/>
  <c r="G619" i="14"/>
  <c r="H635" i="14"/>
  <c r="H634" i="14"/>
  <c r="H624" i="14"/>
  <c r="H619" i="14"/>
  <c r="E487" i="14"/>
  <c r="E482" i="14"/>
  <c r="I202" i="14"/>
  <c r="I201" i="14"/>
  <c r="I200" i="14"/>
  <c r="I199" i="14"/>
  <c r="F154" i="14"/>
  <c r="F153" i="14"/>
  <c r="E5" i="10"/>
  <c r="E24" i="10"/>
  <c r="I132" i="14"/>
  <c r="I134" i="14"/>
  <c r="I126" i="14"/>
  <c r="B25" i="10"/>
  <c r="E353" i="14"/>
  <c r="E352" i="14"/>
  <c r="E351" i="14"/>
  <c r="E345" i="14"/>
  <c r="D8" i="10"/>
  <c r="H394" i="14"/>
  <c r="I394" i="14"/>
  <c r="I367" i="14"/>
  <c r="I363" i="14" s="1"/>
  <c r="I362" i="14" s="1"/>
  <c r="H487" i="14"/>
  <c r="H482" i="14"/>
  <c r="I487" i="14"/>
  <c r="I482" i="14"/>
  <c r="F487" i="14"/>
  <c r="F482" i="14"/>
  <c r="F394" i="14"/>
  <c r="H102" i="14"/>
  <c r="F186" i="14"/>
  <c r="E6" i="10"/>
  <c r="F12" i="10"/>
  <c r="H748" i="14"/>
  <c r="H747" i="14"/>
  <c r="H746" i="14"/>
  <c r="G748" i="14"/>
  <c r="G747" i="14"/>
  <c r="G746" i="14"/>
  <c r="E713" i="14"/>
  <c r="E712" i="14"/>
  <c r="E711" i="14"/>
  <c r="H15" i="10"/>
  <c r="I748" i="14"/>
  <c r="I747" i="14"/>
  <c r="I746" i="14"/>
  <c r="H95" i="14"/>
  <c r="F77" i="14"/>
  <c r="H141" i="14"/>
  <c r="I141" i="14"/>
  <c r="I135" i="14"/>
  <c r="I116" i="14"/>
  <c r="I110" i="14"/>
  <c r="I109" i="14"/>
  <c r="G116" i="14"/>
  <c r="G110" i="14"/>
  <c r="G109" i="14"/>
  <c r="G77" i="14"/>
  <c r="H126" i="14"/>
  <c r="E698" i="14"/>
  <c r="D13" i="10"/>
  <c r="D11" i="10"/>
  <c r="F15" i="10"/>
  <c r="G698" i="14"/>
  <c r="H135" i="14"/>
  <c r="H116" i="14"/>
  <c r="H110" i="14"/>
  <c r="H109" i="14"/>
  <c r="H88" i="14"/>
  <c r="H80" i="14"/>
  <c r="H79" i="14"/>
  <c r="H78" i="14"/>
  <c r="H77" i="14"/>
  <c r="H3" i="14"/>
  <c r="F11" i="10"/>
  <c r="G561" i="14"/>
  <c r="F10" i="10"/>
  <c r="H186" i="14"/>
  <c r="G6" i="10"/>
  <c r="I94" i="14"/>
  <c r="I88" i="14"/>
  <c r="I80" i="14"/>
  <c r="I79" i="14"/>
  <c r="I78" i="14"/>
  <c r="I77" i="14"/>
  <c r="F19" i="10"/>
  <c r="F25" i="10" s="1"/>
  <c r="I4" i="14"/>
  <c r="E674" i="14"/>
  <c r="E561" i="14"/>
  <c r="D10" i="10"/>
  <c r="B18" i="10"/>
  <c r="P534" i="2"/>
  <c r="P528" i="2"/>
  <c r="G4" i="14"/>
  <c r="G3" i="14"/>
  <c r="H564" i="14"/>
  <c r="H563" i="14"/>
  <c r="H562" i="14"/>
  <c r="E73" i="9"/>
  <c r="E72" i="9"/>
  <c r="C5" i="10"/>
  <c r="C24" i="10"/>
  <c r="H3" i="2"/>
  <c r="D3" i="2"/>
  <c r="D823" i="2"/>
  <c r="E289" i="9"/>
  <c r="E288" i="9"/>
  <c r="C9" i="10"/>
  <c r="I564" i="14"/>
  <c r="I563" i="14"/>
  <c r="I562" i="14"/>
  <c r="D604" i="9"/>
  <c r="B15" i="10"/>
  <c r="B11" i="10"/>
  <c r="N189" i="2"/>
  <c r="O189" i="2"/>
  <c r="O50" i="2"/>
  <c r="O48" i="2"/>
  <c r="O47" i="2"/>
  <c r="O46" i="2"/>
  <c r="N48" i="2"/>
  <c r="N47" i="2"/>
  <c r="N46" i="2"/>
  <c r="P50" i="2"/>
  <c r="P623" i="2"/>
  <c r="P618" i="2"/>
  <c r="P617" i="2"/>
  <c r="P616" i="2"/>
  <c r="P590" i="2"/>
  <c r="H590" i="2"/>
  <c r="O45" i="2"/>
  <c r="N42" i="2"/>
  <c r="P53" i="2"/>
  <c r="O152" i="2"/>
  <c r="P152" i="2"/>
  <c r="N120" i="2"/>
  <c r="O120" i="2"/>
  <c r="P120" i="2"/>
  <c r="M114" i="2"/>
  <c r="F4" i="14"/>
  <c r="F3" i="14"/>
  <c r="E4" i="14"/>
  <c r="D3" i="9"/>
  <c r="D312" i="9"/>
  <c r="D290" i="9"/>
  <c r="D289" i="9"/>
  <c r="D288" i="9"/>
  <c r="B9" i="10"/>
  <c r="P163" i="2"/>
  <c r="M42" i="2"/>
  <c r="M6" i="2"/>
  <c r="M5" i="2"/>
  <c r="M4" i="2"/>
  <c r="P51" i="2"/>
  <c r="O135" i="2"/>
  <c r="P135" i="2"/>
  <c r="P317" i="2"/>
  <c r="O358" i="2"/>
  <c r="P358" i="2"/>
  <c r="O673" i="2"/>
  <c r="P379" i="2"/>
  <c r="N435" i="2"/>
  <c r="M434" i="2"/>
  <c r="M429" i="2"/>
  <c r="M428" i="2"/>
  <c r="P189" i="2"/>
  <c r="P183" i="2"/>
  <c r="P445" i="2"/>
  <c r="E486" i="2"/>
  <c r="E460" i="2"/>
  <c r="E459" i="2"/>
  <c r="E3" i="2"/>
  <c r="E823" i="2"/>
  <c r="K296" i="2"/>
  <c r="K295" i="2"/>
  <c r="K294" i="2"/>
  <c r="K293" i="2"/>
  <c r="O23" i="2"/>
  <c r="P23" i="2"/>
  <c r="O31" i="2"/>
  <c r="O29" i="2"/>
  <c r="O35" i="2"/>
  <c r="O33" i="2"/>
  <c r="N33" i="2"/>
  <c r="P260" i="2"/>
  <c r="K73" i="2"/>
  <c r="K72" i="2"/>
  <c r="K3" i="2"/>
  <c r="K822" i="2"/>
  <c r="K823" i="2"/>
  <c r="N68" i="2"/>
  <c r="N64" i="2"/>
  <c r="N52" i="2"/>
  <c r="O70" i="2"/>
  <c r="O68" i="2"/>
  <c r="O64" i="2"/>
  <c r="O52" i="2"/>
  <c r="G6" i="2"/>
  <c r="G5" i="2"/>
  <c r="G4" i="2"/>
  <c r="J12" i="2"/>
  <c r="J11" i="2"/>
  <c r="J6" i="2"/>
  <c r="J5" i="2"/>
  <c r="J4" i="2"/>
  <c r="J3" i="2"/>
  <c r="J823" i="2"/>
  <c r="F12" i="2"/>
  <c r="F11" i="2"/>
  <c r="F6" i="2"/>
  <c r="F5" i="2"/>
  <c r="F4" i="2"/>
  <c r="F3" i="2"/>
  <c r="F823" i="2"/>
  <c r="L294" i="2"/>
  <c r="L293" i="2"/>
  <c r="G528" i="2"/>
  <c r="P690" i="2"/>
  <c r="O15" i="2"/>
  <c r="N13" i="2"/>
  <c r="O22" i="2"/>
  <c r="O21" i="2"/>
  <c r="P22" i="2"/>
  <c r="P21" i="2"/>
  <c r="N157" i="2"/>
  <c r="O157" i="2"/>
  <c r="P157" i="2"/>
  <c r="O137" i="2"/>
  <c r="P137" i="2"/>
  <c r="O166" i="2"/>
  <c r="P166" i="2"/>
  <c r="N184" i="2"/>
  <c r="O184" i="2"/>
  <c r="N18" i="2"/>
  <c r="P39" i="2"/>
  <c r="P38" i="2"/>
  <c r="P37" i="2"/>
  <c r="O159" i="2"/>
  <c r="P159" i="2"/>
  <c r="N156" i="2"/>
  <c r="O156" i="2"/>
  <c r="P145" i="2"/>
  <c r="O141" i="2"/>
  <c r="P141" i="2"/>
  <c r="P136" i="2"/>
  <c r="O132" i="2"/>
  <c r="P132" i="2"/>
  <c r="P125" i="2"/>
  <c r="N119" i="2"/>
  <c r="M190" i="2"/>
  <c r="N190" i="2"/>
  <c r="G509" i="2"/>
  <c r="G460" i="2"/>
  <c r="G459" i="2"/>
  <c r="P161" i="2"/>
  <c r="P153" i="2"/>
  <c r="P151" i="2"/>
  <c r="N148" i="2"/>
  <c r="O148" i="2"/>
  <c r="P148" i="2"/>
  <c r="P143" i="2"/>
  <c r="N129" i="2"/>
  <c r="O129" i="2"/>
  <c r="N177" i="2"/>
  <c r="O177" i="2"/>
  <c r="M222" i="2"/>
  <c r="N222" i="2"/>
  <c r="O222" i="2"/>
  <c r="M253" i="2"/>
  <c r="N253" i="2"/>
  <c r="M269" i="2"/>
  <c r="M268" i="2"/>
  <c r="N270" i="2"/>
  <c r="N291" i="2"/>
  <c r="M289" i="2"/>
  <c r="M288" i="2"/>
  <c r="M287" i="2"/>
  <c r="N318" i="2"/>
  <c r="M315" i="2"/>
  <c r="M311" i="2"/>
  <c r="M310" i="2"/>
  <c r="O324" i="2"/>
  <c r="O321" i="2"/>
  <c r="O320" i="2"/>
  <c r="P324" i="2"/>
  <c r="P321" i="2"/>
  <c r="P320" i="2"/>
  <c r="O813" i="2"/>
  <c r="O809" i="2"/>
  <c r="N147" i="2"/>
  <c r="O147" i="2"/>
  <c r="P147" i="2"/>
  <c r="O140" i="2"/>
  <c r="P140" i="2"/>
  <c r="O131" i="2"/>
  <c r="P131" i="2"/>
  <c r="P124" i="2"/>
  <c r="N121" i="2"/>
  <c r="O121" i="2"/>
  <c r="N207" i="2"/>
  <c r="O207" i="2"/>
  <c r="P207" i="2"/>
  <c r="M194" i="2"/>
  <c r="L192" i="2"/>
  <c r="L112" i="2"/>
  <c r="L111" i="2"/>
  <c r="L108" i="2"/>
  <c r="L102" i="2"/>
  <c r="L3" i="2"/>
  <c r="L823" i="2"/>
  <c r="N213" i="2"/>
  <c r="O213" i="2"/>
  <c r="P386" i="2"/>
  <c r="N181" i="2"/>
  <c r="O181" i="2"/>
  <c r="M193" i="2"/>
  <c r="N193" i="2"/>
  <c r="M200" i="2"/>
  <c r="N200" i="2"/>
  <c r="O200" i="2"/>
  <c r="P200" i="2"/>
  <c r="M231" i="2"/>
  <c r="N231" i="2"/>
  <c r="O231" i="2"/>
  <c r="P231" i="2"/>
  <c r="O238" i="2"/>
  <c r="P238" i="2"/>
  <c r="M266" i="2"/>
  <c r="N266" i="2"/>
  <c r="O266" i="2"/>
  <c r="P266" i="2"/>
  <c r="N259" i="2"/>
  <c r="O259" i="2"/>
  <c r="N256" i="2"/>
  <c r="O256" i="2"/>
  <c r="N252" i="2"/>
  <c r="O252" i="2"/>
  <c r="P252" i="2"/>
  <c r="N246" i="2"/>
  <c r="O244" i="2"/>
  <c r="P244" i="2"/>
  <c r="O378" i="2"/>
  <c r="O375" i="2"/>
  <c r="O416" i="2"/>
  <c r="P416" i="2"/>
  <c r="O467" i="2"/>
  <c r="O466" i="2"/>
  <c r="O472" i="2"/>
  <c r="O471" i="2"/>
  <c r="O470" i="2"/>
  <c r="O461" i="2"/>
  <c r="N490" i="2"/>
  <c r="N209" i="2"/>
  <c r="O209" i="2"/>
  <c r="N199" i="2"/>
  <c r="O199" i="2"/>
  <c r="O195" i="2"/>
  <c r="P195" i="2"/>
  <c r="M219" i="2"/>
  <c r="N230" i="2"/>
  <c r="M225" i="2"/>
  <c r="N225" i="2"/>
  <c r="O225" i="2"/>
  <c r="M262" i="2"/>
  <c r="N262" i="2"/>
  <c r="O262" i="2"/>
  <c r="M255" i="2"/>
  <c r="N255" i="2"/>
  <c r="M283" i="2"/>
  <c r="N283" i="2"/>
  <c r="N282" i="2"/>
  <c r="N281" i="2"/>
  <c r="N280" i="2"/>
  <c r="O357" i="2"/>
  <c r="N359" i="2"/>
  <c r="O359" i="2"/>
  <c r="O354" i="2"/>
  <c r="O353" i="2"/>
  <c r="N413" i="2"/>
  <c r="M202" i="2"/>
  <c r="N202" i="2"/>
  <c r="O202" i="2"/>
  <c r="M198" i="2"/>
  <c r="M214" i="2"/>
  <c r="N214" i="2"/>
  <c r="O223" i="2"/>
  <c r="P223" i="2"/>
  <c r="N224" i="2"/>
  <c r="O224" i="2"/>
  <c r="M237" i="2"/>
  <c r="N237" i="2"/>
  <c r="O264" i="2"/>
  <c r="P264" i="2"/>
  <c r="O261" i="2"/>
  <c r="P261" i="2"/>
  <c r="N257" i="2"/>
  <c r="O257" i="2"/>
  <c r="N254" i="2"/>
  <c r="O254" i="2"/>
  <c r="M274" i="2"/>
  <c r="N274" i="2"/>
  <c r="N273" i="2"/>
  <c r="N272" i="2"/>
  <c r="O369" i="2"/>
  <c r="P369" i="2"/>
  <c r="O420" i="2"/>
  <c r="P420" i="2"/>
  <c r="N185" i="2"/>
  <c r="N174" i="2"/>
  <c r="N169" i="2"/>
  <c r="O251" i="2"/>
  <c r="P251" i="2"/>
  <c r="N204" i="2"/>
  <c r="N226" i="2"/>
  <c r="N265" i="2"/>
  <c r="O265" i="2"/>
  <c r="N258" i="2"/>
  <c r="P254" i="2"/>
  <c r="N242" i="2"/>
  <c r="O242" i="2"/>
  <c r="P91" i="2"/>
  <c r="N93" i="2"/>
  <c r="N88" i="2"/>
  <c r="N85" i="2"/>
  <c r="N73" i="2"/>
  <c r="N72" i="2"/>
  <c r="N367" i="2"/>
  <c r="P367" i="2"/>
  <c r="E50" i="9"/>
  <c r="E3" i="9"/>
  <c r="E798" i="14"/>
  <c r="E797" i="14"/>
  <c r="E796" i="14"/>
  <c r="D17" i="10"/>
  <c r="F675" i="14"/>
  <c r="F674" i="14"/>
  <c r="F561" i="14"/>
  <c r="E10" i="10"/>
  <c r="O348" i="2"/>
  <c r="O347" i="2"/>
  <c r="O344" i="2"/>
  <c r="P348" i="2"/>
  <c r="P347" i="2"/>
  <c r="P344" i="2"/>
  <c r="O411" i="2"/>
  <c r="P411" i="2"/>
  <c r="P406" i="2"/>
  <c r="E470" i="9"/>
  <c r="E445" i="9"/>
  <c r="E444" i="9"/>
  <c r="C10" i="10"/>
  <c r="P407" i="2"/>
  <c r="P479" i="2"/>
  <c r="D520" i="9"/>
  <c r="D444" i="9"/>
  <c r="B10" i="10"/>
  <c r="M370" i="2"/>
  <c r="E166" i="14"/>
  <c r="E165" i="14"/>
  <c r="E154" i="14"/>
  <c r="E153" i="14"/>
  <c r="D5" i="10"/>
  <c r="D24" i="10"/>
  <c r="H28" i="10"/>
  <c r="I686" i="14"/>
  <c r="I685" i="14"/>
  <c r="I684" i="14"/>
  <c r="I700" i="14"/>
  <c r="I699" i="14"/>
  <c r="H675" i="14"/>
  <c r="H674" i="14"/>
  <c r="H798" i="14"/>
  <c r="H797" i="14"/>
  <c r="H796" i="14"/>
  <c r="G17" i="10"/>
  <c r="E203" i="14"/>
  <c r="E202" i="14"/>
  <c r="E201" i="14"/>
  <c r="E200" i="14"/>
  <c r="E199" i="14"/>
  <c r="E186" i="14"/>
  <c r="D6" i="10"/>
  <c r="H166" i="14"/>
  <c r="H165" i="14"/>
  <c r="H154" i="14"/>
  <c r="H153" i="14"/>
  <c r="G5" i="10"/>
  <c r="G24" i="10"/>
  <c r="I675" i="14"/>
  <c r="H700" i="14"/>
  <c r="H699" i="14"/>
  <c r="F700" i="14"/>
  <c r="F699" i="14"/>
  <c r="F368" i="14"/>
  <c r="G166" i="14"/>
  <c r="G165" i="14"/>
  <c r="G154" i="14"/>
  <c r="G153" i="14"/>
  <c r="F5" i="10"/>
  <c r="F24" i="10"/>
  <c r="I798" i="14"/>
  <c r="I797" i="14"/>
  <c r="I796" i="14"/>
  <c r="H17" i="10"/>
  <c r="E80" i="14"/>
  <c r="E79" i="14"/>
  <c r="E78" i="14"/>
  <c r="E77" i="14"/>
  <c r="I187" i="14"/>
  <c r="I186" i="14"/>
  <c r="H6" i="10"/>
  <c r="N194" i="2"/>
  <c r="N198" i="2"/>
  <c r="N192" i="2"/>
  <c r="O193" i="2"/>
  <c r="G4" i="10"/>
  <c r="O198" i="2"/>
  <c r="N370" i="2"/>
  <c r="O370" i="2"/>
  <c r="P370" i="2"/>
  <c r="P366" i="2"/>
  <c r="E2" i="9"/>
  <c r="E954" i="9"/>
  <c r="E957" i="9"/>
  <c r="C4" i="10"/>
  <c r="C3" i="10"/>
  <c r="N219" i="2"/>
  <c r="O219" i="2"/>
  <c r="G12" i="10"/>
  <c r="G11" i="10"/>
  <c r="H698" i="14"/>
  <c r="I674" i="14"/>
  <c r="P93" i="2"/>
  <c r="P88" i="2"/>
  <c r="P85" i="2"/>
  <c r="P73" i="2"/>
  <c r="P72" i="2"/>
  <c r="O237" i="2"/>
  <c r="P237" i="2"/>
  <c r="P224" i="2"/>
  <c r="O214" i="2"/>
  <c r="P214" i="2"/>
  <c r="P202" i="2"/>
  <c r="P357" i="2"/>
  <c r="O283" i="2"/>
  <c r="P283" i="2"/>
  <c r="P282" i="2"/>
  <c r="P281" i="2"/>
  <c r="P280" i="2"/>
  <c r="M282" i="2"/>
  <c r="M281" i="2"/>
  <c r="M280" i="2"/>
  <c r="O282" i="2"/>
  <c r="O281" i="2"/>
  <c r="O280" i="2"/>
  <c r="P262" i="2"/>
  <c r="P265" i="2"/>
  <c r="O230" i="2"/>
  <c r="P230" i="2"/>
  <c r="P199" i="2"/>
  <c r="P467" i="2"/>
  <c r="P466" i="2"/>
  <c r="P378" i="2"/>
  <c r="P375" i="2"/>
  <c r="O246" i="2"/>
  <c r="P246" i="2"/>
  <c r="P259" i="2"/>
  <c r="O226" i="2"/>
  <c r="P226" i="2"/>
  <c r="P213" i="2"/>
  <c r="O194" i="2"/>
  <c r="P194" i="2"/>
  <c r="P121" i="2"/>
  <c r="O318" i="2"/>
  <c r="O315" i="2"/>
  <c r="O311" i="2"/>
  <c r="O310" i="2"/>
  <c r="N315" i="2"/>
  <c r="N311" i="2"/>
  <c r="N310" i="2"/>
  <c r="O270" i="2"/>
  <c r="N269" i="2"/>
  <c r="N268" i="2"/>
  <c r="P222" i="2"/>
  <c r="P129" i="2"/>
  <c r="O190" i="2"/>
  <c r="P190" i="2"/>
  <c r="O13" i="2"/>
  <c r="P15" i="2"/>
  <c r="P13" i="2"/>
  <c r="P31" i="2"/>
  <c r="P29" i="2"/>
  <c r="D2" i="9"/>
  <c r="D954" i="9"/>
  <c r="D957" i="9"/>
  <c r="B4" i="10"/>
  <c r="B3" i="10"/>
  <c r="H12" i="10"/>
  <c r="H11" i="10"/>
  <c r="I698" i="14"/>
  <c r="O413" i="2"/>
  <c r="P413" i="2"/>
  <c r="P405" i="2"/>
  <c r="P385" i="2"/>
  <c r="N405" i="2"/>
  <c r="N385" i="2"/>
  <c r="O490" i="2"/>
  <c r="O487" i="2"/>
  <c r="O486" i="2"/>
  <c r="O460" i="2"/>
  <c r="O459" i="2"/>
  <c r="N487" i="2"/>
  <c r="N486" i="2"/>
  <c r="N460" i="2"/>
  <c r="N459" i="2"/>
  <c r="P181" i="2"/>
  <c r="O253" i="2"/>
  <c r="O255" i="2"/>
  <c r="O258" i="2"/>
  <c r="O240" i="2"/>
  <c r="M240" i="2"/>
  <c r="M210" i="2"/>
  <c r="P673" i="2"/>
  <c r="P670" i="2"/>
  <c r="P813" i="2"/>
  <c r="P809" i="2"/>
  <c r="P822" i="2"/>
  <c r="O670" i="2"/>
  <c r="O822" i="2"/>
  <c r="M165" i="2"/>
  <c r="E3" i="14"/>
  <c r="P70" i="2"/>
  <c r="P68" i="2"/>
  <c r="P64" i="2"/>
  <c r="P52" i="2"/>
  <c r="I561" i="14"/>
  <c r="H10" i="10"/>
  <c r="H823" i="2"/>
  <c r="H561" i="14"/>
  <c r="G10" i="10"/>
  <c r="I3" i="14"/>
  <c r="O366" i="2"/>
  <c r="M366" i="2"/>
  <c r="E12" i="10"/>
  <c r="E11" i="10"/>
  <c r="F698" i="14"/>
  <c r="O169" i="2"/>
  <c r="P169" i="2"/>
  <c r="O274" i="2"/>
  <c r="O273" i="2"/>
  <c r="O272" i="2"/>
  <c r="M273" i="2"/>
  <c r="M272" i="2"/>
  <c r="P274" i="2"/>
  <c r="P273" i="2"/>
  <c r="P272" i="2"/>
  <c r="P359" i="2"/>
  <c r="P255" i="2"/>
  <c r="P219" i="2"/>
  <c r="P209" i="2"/>
  <c r="P472" i="2"/>
  <c r="P471" i="2"/>
  <c r="P470" i="2"/>
  <c r="P256" i="2"/>
  <c r="O204" i="2"/>
  <c r="P204" i="2"/>
  <c r="O174" i="2"/>
  <c r="O185" i="2"/>
  <c r="O165" i="2"/>
  <c r="O291" i="2"/>
  <c r="P291" i="2"/>
  <c r="P289" i="2"/>
  <c r="P288" i="2"/>
  <c r="P287" i="2"/>
  <c r="N289" i="2"/>
  <c r="N288" i="2"/>
  <c r="N287" i="2"/>
  <c r="P177" i="2"/>
  <c r="O119" i="2"/>
  <c r="N114" i="2"/>
  <c r="P156" i="2"/>
  <c r="P184" i="2"/>
  <c r="G3" i="2"/>
  <c r="G823" i="2"/>
  <c r="P35" i="2"/>
  <c r="P33" i="2"/>
  <c r="N354" i="2"/>
  <c r="N353" i="2"/>
  <c r="E4" i="10"/>
  <c r="F4" i="10"/>
  <c r="N366" i="2"/>
  <c r="N240" i="2"/>
  <c r="N210" i="2"/>
  <c r="P174" i="2"/>
  <c r="P185" i="2"/>
  <c r="P165" i="2"/>
  <c r="P242" i="2"/>
  <c r="P257" i="2"/>
  <c r="P258" i="2"/>
  <c r="P225" i="2"/>
  <c r="P193" i="2"/>
  <c r="M192" i="2"/>
  <c r="M112" i="2"/>
  <c r="M111" i="2"/>
  <c r="M108" i="2"/>
  <c r="M102" i="2"/>
  <c r="M295" i="2"/>
  <c r="M294" i="2"/>
  <c r="M293" i="2"/>
  <c r="M3" i="2"/>
  <c r="M823" i="2"/>
  <c r="O289" i="2"/>
  <c r="O288" i="2"/>
  <c r="O287" i="2"/>
  <c r="O18" i="2"/>
  <c r="O17" i="2"/>
  <c r="N17" i="2"/>
  <c r="N12" i="2"/>
  <c r="N11" i="2"/>
  <c r="N6" i="2"/>
  <c r="N5" i="2"/>
  <c r="N4" i="2"/>
  <c r="O435" i="2"/>
  <c r="O434" i="2"/>
  <c r="O429" i="2"/>
  <c r="O428" i="2"/>
  <c r="N434" i="2"/>
  <c r="N429" i="2"/>
  <c r="N428" i="2"/>
  <c r="P45" i="2"/>
  <c r="P42" i="2"/>
  <c r="O42" i="2"/>
  <c r="P48" i="2"/>
  <c r="P47" i="2"/>
  <c r="P46" i="2"/>
  <c r="N165" i="2"/>
  <c r="O295" i="2"/>
  <c r="O210" i="2"/>
  <c r="B20" i="10"/>
  <c r="B33" i="10"/>
  <c r="O12" i="2"/>
  <c r="O11" i="2"/>
  <c r="O6" i="2"/>
  <c r="O5" i="2"/>
  <c r="O4" i="2"/>
  <c r="P318" i="2"/>
  <c r="P315" i="2"/>
  <c r="P311" i="2"/>
  <c r="P310" i="2"/>
  <c r="P354" i="2"/>
  <c r="P353" i="2"/>
  <c r="P295" i="2"/>
  <c r="P294" i="2"/>
  <c r="C20" i="10"/>
  <c r="C33" i="10"/>
  <c r="P435" i="2"/>
  <c r="P434" i="2"/>
  <c r="P429" i="2"/>
  <c r="P428" i="2"/>
  <c r="N112" i="2"/>
  <c r="N111" i="2"/>
  <c r="N108" i="2"/>
  <c r="N102" i="2"/>
  <c r="N295" i="2"/>
  <c r="N294" i="2"/>
  <c r="N293" i="2"/>
  <c r="N3" i="2"/>
  <c r="N823" i="2"/>
  <c r="P253" i="2"/>
  <c r="P240" i="2"/>
  <c r="P210" i="2"/>
  <c r="P18" i="2"/>
  <c r="P17" i="2"/>
  <c r="O192" i="2"/>
  <c r="H4" i="10"/>
  <c r="O114" i="2"/>
  <c r="P119" i="2"/>
  <c r="P114" i="2"/>
  <c r="D4" i="10"/>
  <c r="P198" i="2"/>
  <c r="P192" i="2"/>
  <c r="P12" i="2"/>
  <c r="P11" i="2"/>
  <c r="P6" i="2"/>
  <c r="P5" i="2"/>
  <c r="P4" i="2"/>
  <c r="O269" i="2"/>
  <c r="O268" i="2"/>
  <c r="P270" i="2"/>
  <c r="P269" i="2"/>
  <c r="P268" i="2"/>
  <c r="P461" i="2"/>
  <c r="O405" i="2"/>
  <c r="O385" i="2"/>
  <c r="P490" i="2"/>
  <c r="P487" i="2"/>
  <c r="P486" i="2"/>
  <c r="P112" i="2"/>
  <c r="P111" i="2"/>
  <c r="P108" i="2"/>
  <c r="P102" i="2"/>
  <c r="P460" i="2"/>
  <c r="P459" i="2"/>
  <c r="P293" i="2"/>
  <c r="P3" i="2"/>
  <c r="P823" i="2"/>
  <c r="O112" i="2"/>
  <c r="O111" i="2"/>
  <c r="O108" i="2"/>
  <c r="O102" i="2"/>
  <c r="O294" i="2"/>
  <c r="O293" i="2"/>
  <c r="O3" i="2"/>
  <c r="O823" i="2"/>
  <c r="E9" i="10" l="1"/>
  <c r="E3" i="10" s="1"/>
  <c r="F2" i="14"/>
  <c r="F1006" i="14" s="1"/>
  <c r="F1009" i="14" s="1"/>
  <c r="H9" i="10"/>
  <c r="H3" i="10" s="1"/>
  <c r="I2" i="14"/>
  <c r="I1006" i="14" s="1"/>
  <c r="I1009" i="14" s="1"/>
  <c r="E2" i="14"/>
  <c r="E1006" i="14" s="1"/>
  <c r="D9" i="10"/>
  <c r="D3" i="10" s="1"/>
  <c r="G2" i="14"/>
  <c r="G1006" i="14" s="1"/>
  <c r="G1009" i="14" s="1"/>
  <c r="F9" i="10"/>
  <c r="F3" i="10" s="1"/>
  <c r="G9" i="10"/>
  <c r="G3" i="10" s="1"/>
  <c r="H2" i="14"/>
  <c r="H1006" i="14" s="1"/>
  <c r="H1009" i="14" s="1"/>
  <c r="H33" i="10" l="1"/>
  <c r="H20" i="10"/>
  <c r="D20" i="10"/>
  <c r="D33" i="10"/>
  <c r="G20" i="10"/>
  <c r="G33" i="10"/>
  <c r="E20" i="10"/>
  <c r="E33" i="10"/>
  <c r="F33" i="10"/>
  <c r="F20" i="10"/>
</calcChain>
</file>

<file path=xl/sharedStrings.xml><?xml version="1.0" encoding="utf-8"?>
<sst xmlns="http://schemas.openxmlformats.org/spreadsheetml/2006/main" count="7651" uniqueCount="3393">
  <si>
    <t>Código</t>
  </si>
  <si>
    <t>Fonte</t>
  </si>
  <si>
    <t xml:space="preserve">  TÍTULO CONTA</t>
  </si>
  <si>
    <t xml:space="preserve">Janeiro 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</si>
  <si>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</si>
  <si>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</si>
  <si>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</si>
  <si>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</si>
  <si>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</si>
  <si>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</si>
  <si>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</si>
  <si>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</si>
  <si>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</si>
  <si>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</si>
  <si>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</si>
  <si>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
2014</t>
  </si>
  <si>
    <t>Realizado</t>
  </si>
  <si>
    <t>Previsão</t>
  </si>
  <si>
    <t>1.0.0.0.00.00.00.00.00</t>
  </si>
  <si>
    <t>Receitas Correntes</t>
  </si>
  <si>
    <t>1.1.0.0.00.00.00.00.00</t>
  </si>
  <si>
    <t>Receita Tributária</t>
  </si>
  <si>
    <t>1.1.1.0.00.00.00.00.00</t>
  </si>
  <si>
    <t>Impostos</t>
  </si>
  <si>
    <t>1.1.1.2.00.00.00.00.00</t>
  </si>
  <si>
    <t>Impostos sobre o Patrimônio e a Renda</t>
  </si>
  <si>
    <t>1.1.1.2.02.00.00.00.00</t>
  </si>
  <si>
    <t>Imposto sobre a Propriedade Predial e Territorial Urbana – IPTU</t>
  </si>
  <si>
    <t>1.1.1.2.02.00.01.00.00</t>
  </si>
  <si>
    <t>0001</t>
  </si>
  <si>
    <t>IPTU - Próprio</t>
  </si>
  <si>
    <t>1.1.1.2.02.00.02.00.00</t>
  </si>
  <si>
    <t>0020</t>
  </si>
  <si>
    <t>IPTU - MDE</t>
  </si>
  <si>
    <t>1.1.1.2.02.00.03.00.00</t>
  </si>
  <si>
    <t>0040</t>
  </si>
  <si>
    <t>IPTU - ASPS</t>
  </si>
  <si>
    <t>1.1.1.2.04.00.00.00.00</t>
  </si>
  <si>
    <t>Imposto sobre a Renda e Proventos de Qualquer Natureza</t>
  </si>
  <si>
    <t>1.1.1.2.04.31.00.00.00</t>
  </si>
  <si>
    <t>Imposto de Renda Retido nas Fontes sobre os Rendimentos do Trabalho</t>
  </si>
  <si>
    <t>1.1.1.2.04.31.01.00.00</t>
  </si>
  <si>
    <t>IRRF sobre Rendimentos do Trabalho- Ativos/Inativos do Poder 
Executivo/Indiretas</t>
  </si>
  <si>
    <t>1.1.1.2.04.31.01.01.00</t>
  </si>
  <si>
    <t>IRRF - Ativo/Inativo - Executivo/ Indireta - Próprio</t>
  </si>
  <si>
    <t>1.1.1.2.04.31.01.02.00</t>
  </si>
  <si>
    <t>IRRF - Ativo/Inativo - Executivo / Indireta - MDE</t>
  </si>
  <si>
    <t>1.1.1.2.04.31.01.03.00</t>
  </si>
  <si>
    <t>IRRF - Ativo/Inativo - Executivo / Indireta - ASPS</t>
  </si>
  <si>
    <t>1.1.1.2.04.31.02.00.00</t>
  </si>
  <si>
    <t>IRRF sobre Rendimentos do Trabalho - Ativos/Inativos do Poder Legislativo</t>
  </si>
  <si>
    <t>1.1.1.2.04.31.02.01.00</t>
  </si>
  <si>
    <t>IRRF - Ativo/Inativo - Legislativo - Próprio</t>
  </si>
  <si>
    <t>1.1.1.2.04.31.02.02.00</t>
  </si>
  <si>
    <t>IRRF – Ativo/Inativo - Legislativo - MDE</t>
  </si>
  <si>
    <t>1.1.1.2.04.31.02.03.00</t>
  </si>
  <si>
    <t>IRRF - Ativo/Inativo - Legislativo - ASPS</t>
  </si>
  <si>
    <t>1.1.1.2.04.31.03.00.00</t>
  </si>
  <si>
    <t>IRRF sobre Rendimentos do Trabalho - Inativos Pagos pelo RPPS</t>
  </si>
  <si>
    <t>1.1.1.2.04.31.03.01.00</t>
  </si>
  <si>
    <t>IRRF - Inativos Pagos pelo RPPS - Próprio</t>
  </si>
  <si>
    <t>1.1.1.2.04.31.03.02.00</t>
  </si>
  <si>
    <t>IRRF - Inativos Pagos pelo RPPS - MDE</t>
  </si>
  <si>
    <t>1.1.1.2.04.31.03.03.00</t>
  </si>
  <si>
    <t xml:space="preserve">IRRF - Inativos Pagos pelo RPPS - ASPS </t>
  </si>
  <si>
    <t>1.1.1.2.04.31.05.00.00</t>
  </si>
  <si>
    <t>IRRF sobre Rendimentos - Pensionistas Pagos com Recursos do RPPS</t>
  </si>
  <si>
    <t>1.1.1.2.04.31.05.01.00</t>
  </si>
  <si>
    <t xml:space="preserve">IRRF - Pensionistas Pagos com Recursos do RPPS - Próprio </t>
  </si>
  <si>
    <t>1.1.1.2.04.31.05.02.00</t>
  </si>
  <si>
    <t>IRRF - Pensionistas Pagos com Recursos do RPPS - MDE</t>
  </si>
  <si>
    <t>1.1.1.2.04.31.05.03.00</t>
  </si>
  <si>
    <t>IRRF - Pensionistas Pagos com Recursos do RPPS - ASPS</t>
  </si>
  <si>
    <t>1.1.1.2.04.31.06.00.00</t>
  </si>
  <si>
    <t>IRRF sobre Rendimentos - Prestação de Serviços de Terceiros - Poder 
Executivo/Indiretas</t>
  </si>
  <si>
    <t>1.1.1.2.04.31.06.01.00</t>
  </si>
  <si>
    <t>IRRF - Prestação de Serviços de Terceiros - Poder Executivo/Indiretas - Próprio</t>
  </si>
  <si>
    <t>1.1.1.2.04.31.06.02.00</t>
  </si>
  <si>
    <t>IRRF - Prestação de Serviços de Terceiros - Poder Executivo/Indiretas - MDE</t>
  </si>
  <si>
    <t>1.1.1.2.04.31.06.03.00</t>
  </si>
  <si>
    <t xml:space="preserve">IRRF - Prestação de Serviços  de Terceiros - Poder Executivo/Indiretas - ASPS </t>
  </si>
  <si>
    <t>1.1.1.2.04.31.07.00.00</t>
  </si>
  <si>
    <t xml:space="preserve">IRRF s/  Rendimentos - Prestação de Serv. de Terceiros - Poder Legislativo </t>
  </si>
  <si>
    <t>1.1.1.2.04.31.07.01.00</t>
  </si>
  <si>
    <t xml:space="preserve">IRRF - Sobre Rendim. -  Prestação de Serviços de Terceiros - Poder Legislativo - Próprio </t>
  </si>
  <si>
    <t>1.1.1.2.04.31.07.02.00</t>
  </si>
  <si>
    <t xml:space="preserve">IRRF - Sobre Rendim. -  Prestação de Serviços de Terceiros - Poder Legislativo - MDE </t>
  </si>
  <si>
    <t>1.1.1.2.04.31.07.03.00</t>
  </si>
  <si>
    <t xml:space="preserve">IRRF - Sobre Rendim. -  Prestação de Serviços de Terceiros - Poder Legislativo - ASPS </t>
  </si>
  <si>
    <t>1.1.1.2.04.34.00.00.00</t>
  </si>
  <si>
    <t>Retido nas Fontes - Outros Rendimentos</t>
  </si>
  <si>
    <t>1.1.1.2.04.34.03.00.00</t>
  </si>
  <si>
    <t>Retido nas Fontes - Outros Rendimentos - Poder Executivo</t>
  </si>
  <si>
    <t>1.1.1.2.04.34.03.01.00</t>
  </si>
  <si>
    <t>Retido nas Fontes - Outros Rendimentos - Poder Executivo - Próprio</t>
  </si>
  <si>
    <t>1.1.1.2.04.34.03.02.00</t>
  </si>
  <si>
    <t>Retido nas Fontes - Outros Rendimentos - Poder Executivo - MDE</t>
  </si>
  <si>
    <t>1.1.1.2.04.34.03.03.00</t>
  </si>
  <si>
    <t>Retido nas Fontes - Outros Rendimentos - Poder Executivo - ASPS</t>
  </si>
  <si>
    <t>1.1.1.2.08.00.00.00.00</t>
  </si>
  <si>
    <t>Imp. s/ Transmissão "Inter Vivos" Bens Imóv. de Direitos Reais s/ Imóveis - ITBI</t>
  </si>
  <si>
    <t>1.1.1.2.08.00.01.00.00</t>
  </si>
  <si>
    <t>ITBI-Próprio</t>
  </si>
  <si>
    <t>1.1.1.2.08.00.02.00.00</t>
  </si>
  <si>
    <t>ITBI-MDE</t>
  </si>
  <si>
    <t>1.1.1.2.08.00.03.00.00</t>
  </si>
  <si>
    <t>ITBI-ASPS</t>
  </si>
  <si>
    <t>1.1.1.3.00.00.00.00.00</t>
  </si>
  <si>
    <t>Imposto Sobre a Produção e a Circulação</t>
  </si>
  <si>
    <t>1.1.1.3.05.00.00.00.00</t>
  </si>
  <si>
    <t>Imposto Sobre Serviços de Qualquer Natureza</t>
  </si>
  <si>
    <t>1.1.1.3.05.01.00.00.00</t>
  </si>
  <si>
    <t>1.1.1.3.05.01.01.00.00</t>
  </si>
  <si>
    <t>ISS - Próprio</t>
  </si>
  <si>
    <t>1.1.1.3.05.01.02.00.00</t>
  </si>
  <si>
    <t>ISS - MDE</t>
  </si>
  <si>
    <t>1.1.1.3.05.01.03.00.00</t>
  </si>
  <si>
    <t>ISS - ASPS</t>
  </si>
  <si>
    <t>1.1.2.0.00.00.00.00.00</t>
  </si>
  <si>
    <t>Taxas</t>
  </si>
  <si>
    <t>1.1.2.1.00.00.00.00.00</t>
  </si>
  <si>
    <t>Taxas pelo Exercício do Poder de Polícia</t>
  </si>
  <si>
    <t>1.1.2.1.17.00.00.00.00</t>
  </si>
  <si>
    <t>4001</t>
  </si>
  <si>
    <t>Taxa de Fiscalização de Vigilância Sanitária</t>
  </si>
  <si>
    <t>1.1.2.1.21.00.00.00.00</t>
  </si>
  <si>
    <t>1005</t>
  </si>
  <si>
    <t>Taxa de Controle e Fiscalização Ambiental</t>
  </si>
  <si>
    <t>1.1.2.1.25.00.00.00.00</t>
  </si>
  <si>
    <t>Taxa de Licença para Funcionamento de Estabelecimentos Comerciais,
 Industriais e Prestadoras de Serviços</t>
  </si>
  <si>
    <t>1.1.2.1.29.00.00.00.00</t>
  </si>
  <si>
    <t>Taxa de Licença para Execução de Obras</t>
  </si>
  <si>
    <t>1.1.2.1.31.00.00.00.00</t>
  </si>
  <si>
    <t>Taxa de Utilização de Área de Domínio Público</t>
  </si>
  <si>
    <t>1.1.2.1.32.00.00.00.00</t>
  </si>
  <si>
    <t>Taxa de Aprovação do Projeto de Construção Civil</t>
  </si>
  <si>
    <t>1.1.2.1.99.00.00.00.00</t>
  </si>
  <si>
    <t>Outras Taxas pelo Exercício do Poder de Polícia</t>
  </si>
  <si>
    <t>1.1.2.1.99.00.01.00.00</t>
  </si>
  <si>
    <t>1001</t>
  </si>
  <si>
    <t>Taxa para Prevenção de Incêndio</t>
  </si>
  <si>
    <t>1.1.2.1.99.00.03.00.00</t>
  </si>
  <si>
    <t>Taxas Diversas Poder de Polícia</t>
  </si>
  <si>
    <t>1.1.2.1.99.00.07.00.00</t>
  </si>
  <si>
    <t>1301</t>
  </si>
  <si>
    <t>Taxa de Regularização de Obras – FUNDURAN</t>
  </si>
  <si>
    <t>1.1.2.2.00.00.00.00.00</t>
  </si>
  <si>
    <t>Taxas pela Prestação de Serviços</t>
  </si>
  <si>
    <t>1.1.2.2.21.00.00.00.00</t>
  </si>
  <si>
    <t>Taxas de Serviços Cadastrais</t>
  </si>
  <si>
    <t>1.1.2.2.28.00.00.00.00</t>
  </si>
  <si>
    <t>Taxa de Cemitério</t>
  </si>
  <si>
    <t>1.1.2.2.90.00.00.00.00</t>
  </si>
  <si>
    <t>Taxa de Limpeza Pública</t>
  </si>
  <si>
    <t>1.1.2.2.99.00.00.00.00</t>
  </si>
  <si>
    <t>Outras Taxas pela Prestação de Serviços</t>
  </si>
  <si>
    <t>1.1.2.2.99.00.01.00.00</t>
  </si>
  <si>
    <t>Taxa de Registro / Inspeção de Produtos Agropecuários</t>
  </si>
  <si>
    <t>1.1.2.2.99.00.06.00.00</t>
  </si>
  <si>
    <t>Taxa Custo Operacional dos Consignados</t>
  </si>
  <si>
    <t>1.1.2.2.99.00.11.00.00</t>
  </si>
  <si>
    <t>Taxa de Vistoria de Trânsito</t>
  </si>
  <si>
    <t>1.2.0.0.00.00.00.00.00</t>
  </si>
  <si>
    <t>Receita de Contribuições</t>
  </si>
  <si>
    <t>1.2.1.0.00.00.00.00.00</t>
  </si>
  <si>
    <t>Contribuições Sociais</t>
  </si>
  <si>
    <t>1.2.1.0.01.00.00.00.00</t>
  </si>
  <si>
    <t>Contribuição Social Para o Financiamento da Seguridade Social</t>
  </si>
  <si>
    <t>1.2.1.0.01.01.00.00.00</t>
  </si>
  <si>
    <t>Receita do Principal da Contribuição P/o Financiam.da Seguridade Social</t>
  </si>
  <si>
    <t>1.2.1.0.01.01.03.00.00</t>
  </si>
  <si>
    <t>Contrib.dos Serv.Ativos P/a Assist.Médica do Servidor– Fdo Saúde*</t>
  </si>
  <si>
    <t>1.2.1.0.01.01.03.01.00</t>
  </si>
  <si>
    <t>0400</t>
  </si>
  <si>
    <t>Contribuição dos Serv.Ativos p/Assist.Med.dos Serv.-Legislativo.</t>
  </si>
  <si>
    <t>1.2.1.0.01.01.03.02.00</t>
  </si>
  <si>
    <t>Contribuição dos Serv.Ativos p/Assist.Med.dos Serv.-Executivo.</t>
  </si>
  <si>
    <t>1.2.1.0.01.01.03.03.00</t>
  </si>
  <si>
    <t>Contribuição dos Serv.Ativos p/Assist.Med.dos Serv.-Esc.Cidade</t>
  </si>
  <si>
    <t>1.2.1.0.01.01.03.04.00</t>
  </si>
  <si>
    <t>Contribuição dos Serv.Ativos p/Assist.Med.dos Serv.-Ipassp-Sm</t>
  </si>
  <si>
    <t>1.2.1.0.01.01.04.00.00</t>
  </si>
  <si>
    <t>Contrib.dos Serv.Inativos p/Assist.Médica do Servidor– Fdo Saúde*</t>
  </si>
  <si>
    <t>1.2.1.0.01.01.04.04.00</t>
  </si>
  <si>
    <t>Contribuição dos Serv.Inativos p/Assist.Med.dos Serv.-Indireta</t>
  </si>
  <si>
    <t>1.2.1.0.01.01.05.00.00</t>
  </si>
  <si>
    <t>Contrib.dos Pensionistas p/Assist.Médica do Servidor– Fdo Saúde*</t>
  </si>
  <si>
    <t>1.2.1.0.01.01.05.01.00</t>
  </si>
  <si>
    <t>Contribuição dos Pensionista p/Assist.Med.dos Serv.-Ipassp</t>
  </si>
  <si>
    <t>1.2.1.0.29.00.00.00.00</t>
  </si>
  <si>
    <t>Contribuições P/o Regime Próprio da Previd.do Serv Público-Fdo Prev.</t>
  </si>
  <si>
    <t>1.2.1.0.29.01.00.00.00</t>
  </si>
  <si>
    <t xml:space="preserve">Contribuição Patronal Para o Regime Próprio de Previdência </t>
  </si>
  <si>
    <t>1.2.1.0.29.01.05.00.00</t>
  </si>
  <si>
    <t>Contribuição Patronal de Servidor Ativo Civil - Cedidos</t>
  </si>
  <si>
    <t>1.2.1.0.29.07.00.00.00</t>
  </si>
  <si>
    <t>Contribuição do Servidor Ativo P/o Regime Próprio de Previdência</t>
  </si>
  <si>
    <t>1.2.1.0.29.07.01.00.00</t>
  </si>
  <si>
    <t xml:space="preserve">Contribuição de Servidor Ativo Civil - Legislativo </t>
  </si>
  <si>
    <t>1.2.1.0.29.07.02.00.00</t>
  </si>
  <si>
    <t xml:space="preserve">Contribuição de Servidor Ativo Civil -  Executivo </t>
  </si>
  <si>
    <t>1.2.1.0.29.07.03.00.00</t>
  </si>
  <si>
    <t>Contribuição de Servidor Ativo Civil - Indiretas – Escritório da Cidade</t>
  </si>
  <si>
    <t>1.2.1.0.29.07.04.00.00</t>
  </si>
  <si>
    <t>Contribuição de Servidor Ativo Civil - Indiretas - Ipassp-Sm</t>
  </si>
  <si>
    <t>1.2.1.0.29.07.05.00.00</t>
  </si>
  <si>
    <t>Contribuição de Servidor Ativo Civil - Cedidos</t>
  </si>
  <si>
    <t>1.2.1.0.29.09.00.00.00</t>
  </si>
  <si>
    <t>Contribuições do Servidor Inativo P/o Regime Próprio de Previdência</t>
  </si>
  <si>
    <t>1.2.1.0.29.09.04.00.00</t>
  </si>
  <si>
    <t>Contribuição de Servidor Inativo Civil – Ipassp</t>
  </si>
  <si>
    <t>1.2.1.0.29.11.00.00.00</t>
  </si>
  <si>
    <t xml:space="preserve">Contribuições de Pensionista P/o Regime Próprio de Previdência </t>
  </si>
  <si>
    <t>1.2.1.0.29.11.04.00.00</t>
  </si>
  <si>
    <t>Contribuição de Pensionista Civil - Indiretas – Ipassp</t>
  </si>
  <si>
    <t>1.2.1.0.99.00.00.00.00</t>
  </si>
  <si>
    <t>Outras Contribuições Sociais</t>
  </si>
  <si>
    <t>1.2.1.0.99.00.12.00.00</t>
  </si>
  <si>
    <t>1029</t>
  </si>
  <si>
    <t>Contribuição FMDCA</t>
  </si>
  <si>
    <t>1.2.1.0.99.00.16.00.00</t>
  </si>
  <si>
    <t>1464</t>
  </si>
  <si>
    <t>Contribuição ao Fundo Municipal do Idoso</t>
  </si>
  <si>
    <t>1.2.3.0.00.00.00.00.00</t>
  </si>
  <si>
    <t>1403</t>
  </si>
  <si>
    <t>Contribuição para o Custeio da Iluminação Pública</t>
  </si>
  <si>
    <t>1.3.0.0.00.00.00.00.00</t>
  </si>
  <si>
    <t>Receita Patrimonial</t>
  </si>
  <si>
    <t>1.3.1.0.00.00.00.00.00</t>
  </si>
  <si>
    <t>Receitas Imobiliárias</t>
  </si>
  <si>
    <t>1.3.1.1.00.00.00.00.00</t>
  </si>
  <si>
    <t>Aluguéis</t>
  </si>
  <si>
    <t>1.3.1.1.00.00.04.00.00</t>
  </si>
  <si>
    <t>Aluguel de Imóveis Públicos</t>
  </si>
  <si>
    <t>1.3.1.2.00.00.00.00.00</t>
  </si>
  <si>
    <t>Arrendamentos</t>
  </si>
  <si>
    <t>1.3.1.2.00.00.01.00.00</t>
  </si>
  <si>
    <t>Arrendamento Cemitério</t>
  </si>
  <si>
    <t>1.3.2.0.00.00.00.00.00</t>
  </si>
  <si>
    <t>Receita de Valores Mobiliários</t>
  </si>
  <si>
    <t>1.3.2.1.00.00.00.00.00</t>
  </si>
  <si>
    <t>Juros de Títulos de Renda</t>
  </si>
  <si>
    <t>1.3.2.3.00.00.00.00.00</t>
  </si>
  <si>
    <t>Participações</t>
  </si>
  <si>
    <t>1.3.2.5.00.00.00.00.00</t>
  </si>
  <si>
    <t>Remuneração de Depósitos Bancários</t>
  </si>
  <si>
    <t>1.3.2.5.01.00.00.00.00</t>
  </si>
  <si>
    <t>Remuneração de Depósitos de Recursos Vinculados</t>
  </si>
  <si>
    <t>1.3.2.5.01.02.00.00.00</t>
  </si>
  <si>
    <t>0031</t>
  </si>
  <si>
    <t xml:space="preserve">Rec. Rem. de Dep. Banc. de Rec. Vinculados - FUNDEB </t>
  </si>
  <si>
    <t>1.3.2.5.01.03.00.00.00</t>
  </si>
  <si>
    <t>Rec. Remuneração de Depósitos de Recursos Vinculados - Fundo de Saúde</t>
  </si>
  <si>
    <t>1.3.2.5.01.03.01.00.00</t>
  </si>
  <si>
    <t>4920</t>
  </si>
  <si>
    <t>Rec. Rem. de Dep. Banc. - Farmácia Popular</t>
  </si>
  <si>
    <t>1.3.2.5.01.03.02.00.00</t>
  </si>
  <si>
    <t>4590</t>
  </si>
  <si>
    <t>Rec. Rem. de Dep. Banc. - SUS</t>
  </si>
  <si>
    <t>1.3.2.5.01.03.03.00.00</t>
  </si>
  <si>
    <t>4510</t>
  </si>
  <si>
    <t>Rec. Rem. de Dep. Banc. - PABA</t>
  </si>
  <si>
    <t>1.3.2.5.01.03.04.00.00</t>
  </si>
  <si>
    <t>Rec. Rem. de Dep. Banc. - Vigilância Sanitária</t>
  </si>
  <si>
    <t>1.3.2.5.01.03.06.00.00</t>
  </si>
  <si>
    <t>4520</t>
  </si>
  <si>
    <t>Rec. Rem. de Dep. Banc. - PROESF Federal</t>
  </si>
  <si>
    <t>1.3.2.5.01.03.07.00.00</t>
  </si>
  <si>
    <t>4090</t>
  </si>
  <si>
    <t>Rec. Rem. de Dep. Banc. - PROESF Estadual</t>
  </si>
  <si>
    <t>1.3.2.5.01.03.08.00.00</t>
  </si>
  <si>
    <t>4220</t>
  </si>
  <si>
    <t>Rec. Rem. de Dep. Banc. - CAPS</t>
  </si>
  <si>
    <t>1.3.2.5.01.03.09.00.00</t>
  </si>
  <si>
    <t>4740</t>
  </si>
  <si>
    <t>Rec. Rem. de Dep. Banc. - DST / AIDS</t>
  </si>
  <si>
    <t>1.3.2.5.01.03.10.00.00</t>
  </si>
  <si>
    <t>4710</t>
  </si>
  <si>
    <t>Rec. Rem. de Dep. Banc. - Teto Financeiro</t>
  </si>
  <si>
    <t>1.3.2.5.01.03.11.00.00</t>
  </si>
  <si>
    <t>4770</t>
  </si>
  <si>
    <t>Rec. Rem. de Dep. Banc. - FNS Farmácia Básica</t>
  </si>
  <si>
    <t>1.3.2.5.01.03.12.00.00</t>
  </si>
  <si>
    <t>4050</t>
  </si>
  <si>
    <t>Rec. Rem. de Dep. Banc. - FES Farmácia Básica</t>
  </si>
  <si>
    <t>1.3.2.5.01.03.13.00.00</t>
  </si>
  <si>
    <t>4530</t>
  </si>
  <si>
    <t>Rec. Rem. de Dep. Banc. - FNS PACS</t>
  </si>
  <si>
    <t>1.3.2.5.01.03.14.00.00</t>
  </si>
  <si>
    <t>4760</t>
  </si>
  <si>
    <t>Rec. Rem. de Dep. Banc. - FNS PABA VISA</t>
  </si>
  <si>
    <t>1.3.2.5.01.03.15.00.00</t>
  </si>
  <si>
    <t>4080</t>
  </si>
  <si>
    <t>Rec. Rem. de Dep. Banc. - PACS Estadual</t>
  </si>
  <si>
    <t>1.3.2.5.01.03.16.00.00</t>
  </si>
  <si>
    <t>4600</t>
  </si>
  <si>
    <t>Rec. Rem. de Dep. Banc. - CEO Manutenção</t>
  </si>
  <si>
    <t>1.3.2.5.01.03.17.00.00</t>
  </si>
  <si>
    <t>4630</t>
  </si>
  <si>
    <t>Rec. Rem. de Dep. Banc. - Saúde do Trabalhador – Federal</t>
  </si>
  <si>
    <t>1.3.2.5.01.03.19.00.00</t>
  </si>
  <si>
    <t>4210</t>
  </si>
  <si>
    <t>Rec. Rem. de Dep. Banc. - Saúde do Trabalhador - Estadual</t>
  </si>
  <si>
    <t>1.3.2.5.01.03.20.00.00</t>
  </si>
  <si>
    <t>4934</t>
  </si>
  <si>
    <t xml:space="preserve">Rec. Rem. de Dep. Banc. - Equipamentos PA </t>
  </si>
  <si>
    <t>1.3.2.5.01.03.21.00.00</t>
  </si>
  <si>
    <t>4620</t>
  </si>
  <si>
    <t>Rec. Rem. de Dep. Banc. - SAMU/SALVAR Federal</t>
  </si>
  <si>
    <t>1.3.2.5.01.03.24.00.00</t>
  </si>
  <si>
    <t>4190</t>
  </si>
  <si>
    <t>Rec. Rem. de Dep. Banc. - FES Camp. De Vacinação</t>
  </si>
  <si>
    <t>1.3.2.5.01.03.25.00.00</t>
  </si>
  <si>
    <t>4030</t>
  </si>
  <si>
    <t>Rec. Rem. de Dep. Banc. - Inverno Gaúcho</t>
  </si>
  <si>
    <t>1.3.2.5.01.03.26.00.00</t>
  </si>
  <si>
    <t>4960</t>
  </si>
  <si>
    <t>Rec. Rem. de Dep. Banc. - Monitoramento da Situação Nutricional</t>
  </si>
  <si>
    <t>1.3.2.5.01.03.27.00.00</t>
  </si>
  <si>
    <t>4730</t>
  </si>
  <si>
    <t>Rec. Rem. de Dep. Banc. - Campanha de Vacinação</t>
  </si>
  <si>
    <t>1.3.2.5.01.03.29.00.00</t>
  </si>
  <si>
    <t>4720</t>
  </si>
  <si>
    <t>Rec. Rem. de Dep. Banc. - Fortalecimento da Gestão Visa</t>
  </si>
  <si>
    <t>1.3.2.5.01.03.31.00.00</t>
  </si>
  <si>
    <t>4935</t>
  </si>
  <si>
    <t>Rec. Rem. de Dep. Banc. - Construção e Ampliação de Unidade de Saúde</t>
  </si>
  <si>
    <t>1.3.2.5.01.03.32.00.00</t>
  </si>
  <si>
    <t>4230</t>
  </si>
  <si>
    <t>Rec. Rem. de Dep. Banc. - Hospitais Públicos Municipais</t>
  </si>
  <si>
    <t>1.3.2.5.01.03.49.00.00</t>
  </si>
  <si>
    <t>4622</t>
  </si>
  <si>
    <t>Rec. Rem. de Dep. Banc. - UPA</t>
  </si>
  <si>
    <t>1.3.2.5.01.03.55.00.00</t>
  </si>
  <si>
    <t>4160</t>
  </si>
  <si>
    <t>Rec. Rem. de Dep. Banc. - Prog. Prim. Inf. Melhor - PIM</t>
  </si>
  <si>
    <t>1.3.2.5.01.03.56.00.00</t>
  </si>
  <si>
    <t>4237</t>
  </si>
  <si>
    <t>Rec. Rem. de Dep. Banc. - Consulta Popular - Aquisição de Medicamentos</t>
  </si>
  <si>
    <t>1.3.2.5.01.03.57.00.00</t>
  </si>
  <si>
    <t>4200</t>
  </si>
  <si>
    <t>Rec. Rem. de Dep. Banc. - Plano Enf. Des. Ambiental</t>
  </si>
  <si>
    <t>1.3.2.5.01.03.61.00.00</t>
  </si>
  <si>
    <t>4002</t>
  </si>
  <si>
    <t>Rec. Rem. de Dep. Banc. - Alienação de Bens SMS</t>
  </si>
  <si>
    <t>1.3.2.5.01.03.62.00.00</t>
  </si>
  <si>
    <t>4295</t>
  </si>
  <si>
    <t>Rec. Rem. de Dep. Banc. - Convênios ou Emendas</t>
  </si>
  <si>
    <t>1.3.2.5.01.03.63.00.00</t>
  </si>
  <si>
    <t>4221</t>
  </si>
  <si>
    <t>Rec. Rem. de Dep. Banc. - Regionalização</t>
  </si>
  <si>
    <t>1.3.2.5.01.03.64.00.00</t>
  </si>
  <si>
    <t>4170</t>
  </si>
  <si>
    <t>Rec. Rem. de Dep. Banc. - SALVAR</t>
  </si>
  <si>
    <t>1.3.2.5.01.03.65.00.00</t>
  </si>
  <si>
    <t>4051</t>
  </si>
  <si>
    <t>Rec. Rem. de Dep. Banc. - Diabetes</t>
  </si>
  <si>
    <t>1.3.2.5.01.03.66.00.00</t>
  </si>
  <si>
    <t>4111</t>
  </si>
  <si>
    <t>Rec. Rem. de Dep. Banc. - CEO</t>
  </si>
  <si>
    <t>1.3.2.5.01.03.67.00.00</t>
  </si>
  <si>
    <t>4112</t>
  </si>
  <si>
    <t>Rec. Rem. de Dep. Banc. - Próteses Dentárias</t>
  </si>
  <si>
    <t>1.3.2.5.01.03.68.00.00</t>
  </si>
  <si>
    <t>4011</t>
  </si>
  <si>
    <t>Rec. Rem. de Dep. Banc. - PIES</t>
  </si>
  <si>
    <t>1.3.2.5.01.03.70.00.00</t>
  </si>
  <si>
    <t>4900</t>
  </si>
  <si>
    <t>Rec. Rem. de Dep. Banc. - Educação em Saúde</t>
  </si>
  <si>
    <t>1.3.2.5.01.03.71.00.00</t>
  </si>
  <si>
    <t>4150</t>
  </si>
  <si>
    <t>Rec. Rem. de Dep. Banc. - Tuberculose</t>
  </si>
  <si>
    <t>1.3.2.5.01.03.72.00.00</t>
  </si>
  <si>
    <t>4521</t>
  </si>
  <si>
    <t>Rec. Rem. de Dep. Banc. - PMAQ - Programa de Melhoria da Qualidade</t>
  </si>
  <si>
    <t>1.3.2.5.01.03.73.00.00</t>
  </si>
  <si>
    <t>4240</t>
  </si>
  <si>
    <t>Rec. Rem. de Dep. Banc. - Custeio aos C.I. Saúde</t>
  </si>
  <si>
    <t>1.3.2.5.01.03.74.00.00</t>
  </si>
  <si>
    <t>4100</t>
  </si>
  <si>
    <t>Rec. Rem. de Dep. Banc. - Saúde Fam. Indígena</t>
  </si>
  <si>
    <t>1.3.2.5.01.03.75.00.00</t>
  </si>
  <si>
    <t>4232</t>
  </si>
  <si>
    <t>Rec. Rem. de Dep. Banc. - Região Resolve</t>
  </si>
  <si>
    <t>1.3.2.5.01.03.76.00.00</t>
  </si>
  <si>
    <t>4931</t>
  </si>
  <si>
    <t>1.3.2.5.01.03.77.00.00</t>
  </si>
  <si>
    <t>4292</t>
  </si>
  <si>
    <t>Rec. Rem. de Dep. Banc. - Aquis. Veículos</t>
  </si>
  <si>
    <t>1.3.2.5.01.03.78.00.00</t>
  </si>
  <si>
    <t>4122</t>
  </si>
  <si>
    <t>Rec. Rem. de Dep. Banc. - Saúde Prev. AIDS</t>
  </si>
  <si>
    <t>1.3.2.5.01.05.00.00.00</t>
  </si>
  <si>
    <t>Rec. Rem. de Dep. Banc. de Rec. Vinculados – Manut. Desenv. Ensino - MDE</t>
  </si>
  <si>
    <t>1.3.2.5.01.06.00.00.00</t>
  </si>
  <si>
    <t>Rec. Rem. de Dep. Banc. de Rec. Vinculados - Ações e Serviços Públicos
de Saúde - ASPS</t>
  </si>
  <si>
    <t>1.3.2.5.01.09.00.00.00</t>
  </si>
  <si>
    <t>1195</t>
  </si>
  <si>
    <t>Rec. Rem. de Dep. Banc. de Rec. Vinculados  - CIDE</t>
  </si>
  <si>
    <t>1.3.2.5.01.10.00.00.00</t>
  </si>
  <si>
    <t xml:space="preserve">Rec. Rem. de Dep. Banc. de Rec. Vinculados - Fundo Nacional de 
Assistência Social - FNAS </t>
  </si>
  <si>
    <t>1.3.2.5.01.10.01.00.00</t>
  </si>
  <si>
    <t>1259</t>
  </si>
  <si>
    <t>Rec. Rem. de Dep. Banc. - FNAS Básico Fixo</t>
  </si>
  <si>
    <t>1.3.2.5.01.10.02.00.00</t>
  </si>
  <si>
    <t>1258</t>
  </si>
  <si>
    <t xml:space="preserve">Rec. Rem. de Dep. Banc. - FNAS Alta Complexidade </t>
  </si>
  <si>
    <t>1.3.2.5.01.10.03.00.00</t>
  </si>
  <si>
    <t>1261</t>
  </si>
  <si>
    <t>Rec. Rem. de Dep. Banc. - FNAS Média Complexidade</t>
  </si>
  <si>
    <t>1.3.2.5.01.10.04.00.00</t>
  </si>
  <si>
    <t>1269</t>
  </si>
  <si>
    <t>Rec. Rem. de Dep. Banc. - FNAS Transição de Média Complexidade</t>
  </si>
  <si>
    <t>1.3.2.5.01.10.05.00.00</t>
  </si>
  <si>
    <t>1260</t>
  </si>
  <si>
    <t>Rec. Rem. de Dep. Banc. - FNAS Básico Transição</t>
  </si>
  <si>
    <t>1.3.2.5.01.10.06.00.00</t>
  </si>
  <si>
    <t>1263</t>
  </si>
  <si>
    <t>Rec. Rem. de Dep. Banc. - PETI Jornada</t>
  </si>
  <si>
    <t>1.3.2.5.01.10.08.00.00</t>
  </si>
  <si>
    <t>1248</t>
  </si>
  <si>
    <t>Rec. Rem. de Dep. Banc. - MDS Prog. Bolsa Família</t>
  </si>
  <si>
    <t>1.3.2.5.01.10.09.00.00</t>
  </si>
  <si>
    <t>1262</t>
  </si>
  <si>
    <t xml:space="preserve">Rec. Rem. de Dep. Banc. - PETI Bolsa </t>
  </si>
  <si>
    <t>1.3.2.5.01.10.10.00.00</t>
  </si>
  <si>
    <t>1395</t>
  </si>
  <si>
    <t>Rec. Rem. de Dep. Banc. - FNAS BPC</t>
  </si>
  <si>
    <t>1.3.2.5.01.10.11.00.00</t>
  </si>
  <si>
    <t>1344</t>
  </si>
  <si>
    <t>Rec. Rem. de Dep. Banc. - Piso Média Complexidade II</t>
  </si>
  <si>
    <t>1.3.2.5.01.10.12.00.00</t>
  </si>
  <si>
    <t>1371</t>
  </si>
  <si>
    <t>Rec. Rem. de Dep. Banc. - FNAS – PVMC Piso Var. Média Complexidade</t>
  </si>
  <si>
    <t>1.3.2.5.01.10.14.00.00</t>
  </si>
  <si>
    <t>1219</t>
  </si>
  <si>
    <t>Rec. Rem. de Dep. Banc. - Jornada Ampliada</t>
  </si>
  <si>
    <t>1.3.2.5.01.10.15.00.00</t>
  </si>
  <si>
    <t>1253</t>
  </si>
  <si>
    <t>Rec. Rem. de Dep. Banc. - FNS - EMSTE</t>
  </si>
  <si>
    <t>1.3.2.5.01.10.16.00.00</t>
  </si>
  <si>
    <t>1304</t>
  </si>
  <si>
    <t>Rec. Rem. de Dep. Banc. - FNS - IGDBF</t>
  </si>
  <si>
    <t>1.3.2.5.01.10.17.00.00</t>
  </si>
  <si>
    <t>1221</t>
  </si>
  <si>
    <t>Rec. Rem. de Dep. Banc. - FNS - BINF</t>
  </si>
  <si>
    <t>1.3.2.5.01.10.18.00.00</t>
  </si>
  <si>
    <t>1343</t>
  </si>
  <si>
    <t>Rec. Rem. de Dep. Banc. - PJOV Pró-Jovem</t>
  </si>
  <si>
    <t>1.3.2.5.01.10.19.00.00</t>
  </si>
  <si>
    <t>1399</t>
  </si>
  <si>
    <t>Rec. Rem. de Dep. Banc. - Piso Básico Variável</t>
  </si>
  <si>
    <t>1.3.2.5.01.10.29.00.00</t>
  </si>
  <si>
    <t>1218</t>
  </si>
  <si>
    <t>Rec. Rem. de Dep. Banc. - Bolsa Criança</t>
  </si>
  <si>
    <t>1.3.2.5.01.10.39.00.00</t>
  </si>
  <si>
    <t>1414</t>
  </si>
  <si>
    <t>Rec. Rem. de Dep. Banc. - FNAS FPMC4</t>
  </si>
  <si>
    <t>1.3.2.5.01.10.40.00.00</t>
  </si>
  <si>
    <t>1423</t>
  </si>
  <si>
    <t>Rec. Rem. de Dep. Banc. - FNAS - IGD SUAS</t>
  </si>
  <si>
    <t>1.3.2.5.01.10.41.00.00</t>
  </si>
  <si>
    <t>1445</t>
  </si>
  <si>
    <t>Rec. Rem. de Dep. Banc. - FNAS - ACESSUAS - Pronatec</t>
  </si>
  <si>
    <t>1.3.2.5.01.10.43.00.00</t>
  </si>
  <si>
    <t>1466</t>
  </si>
  <si>
    <t>Rec. Rem. de Dep. Banc. - PMAQ - Piso Básico Variável</t>
  </si>
  <si>
    <t>1.3.2.5.01.10.44.00.00</t>
  </si>
  <si>
    <t>1467</t>
  </si>
  <si>
    <t>Rec. Rem. de Dep. Banc. - FNAS - PAC II</t>
  </si>
  <si>
    <t>1.3.2.5.01.10.45.00.00</t>
  </si>
  <si>
    <t>1468</t>
  </si>
  <si>
    <t>Rec. Rem. de Dep. Banc. - FMAS</t>
  </si>
  <si>
    <t>1.3.2.5.01.10.46.00.00</t>
  </si>
  <si>
    <t>1469</t>
  </si>
  <si>
    <t>Rec. Rem. de Dep. Banc. - FEAS 2013</t>
  </si>
  <si>
    <t>1.3.2.5.01.10.47.00.00</t>
  </si>
  <si>
    <t>1485</t>
  </si>
  <si>
    <t>Rec. Rem. de Dep. Banc. - ACEPETI</t>
  </si>
  <si>
    <t>1.3.2.5.01.11.00.00.00</t>
  </si>
  <si>
    <t>Rec. Rem. de Dep. Banc. de Rec. Vinculados – FNDE</t>
  </si>
  <si>
    <t>1.3.2.5.01.11.01.00.00</t>
  </si>
  <si>
    <t>1162</t>
  </si>
  <si>
    <t>Rec. Rem. de Dep. Banc. - PNAC</t>
  </si>
  <si>
    <t>1.3.2.5.01.11.02.00.00</t>
  </si>
  <si>
    <t>1008</t>
  </si>
  <si>
    <t>Rec. Rem. de Dep. Banc. - Salário Educação</t>
  </si>
  <si>
    <t>1.3.2.5.01.11.03.00.00</t>
  </si>
  <si>
    <t>1006</t>
  </si>
  <si>
    <t>Rec. Rem. de Dep. Banc. - PNAE</t>
  </si>
  <si>
    <t>1.3.2.5.01.11.04.00.00</t>
  </si>
  <si>
    <t>1194</t>
  </si>
  <si>
    <t>Rec. Rem. de Dep. Banc. - FNDE - Transporte Escolar</t>
  </si>
  <si>
    <t>1.3.2.5.01.11.05.00.00</t>
  </si>
  <si>
    <t>1327</t>
  </si>
  <si>
    <t>Rec. Rem. de Dep. Banc. - PNAP – Programa Alim. Pré-Escola</t>
  </si>
  <si>
    <t>1.3.2.5.01.11.06.00.00</t>
  </si>
  <si>
    <t>1367</t>
  </si>
  <si>
    <t>Rec. Rem. de Dep. Banc. - FNDE - PAR Educação Inclusiva</t>
  </si>
  <si>
    <t>1.3.2.5.01.11.09.00.00</t>
  </si>
  <si>
    <t>1025</t>
  </si>
  <si>
    <t>Rec. Rem. de Dep. Banc. - FNDE PDDE</t>
  </si>
  <si>
    <t>1.3.2.5.01.11.11.00.00</t>
  </si>
  <si>
    <t>1392</t>
  </si>
  <si>
    <t>Rec. Rem. de Dep. Banc. - FNDE Pró Infância</t>
  </si>
  <si>
    <t>1.3.2.5.01.11.12.00.00</t>
  </si>
  <si>
    <t>1408</t>
  </si>
  <si>
    <t>Rec. Rem. de Dep. Banc. - FNDE - PNAE Mais Educação</t>
  </si>
  <si>
    <t>1.3.2.5.01.11.13.00.00</t>
  </si>
  <si>
    <t>1422</t>
  </si>
  <si>
    <t>Rec. Rem. de Dep. Banc. - FNDE Conv. 704173/2010</t>
  </si>
  <si>
    <t>1.3.2.5.01.11.14.00.00</t>
  </si>
  <si>
    <t>1429</t>
  </si>
  <si>
    <t>Rec. Rem. de Dep. Banc. - FNDE Conv. 701353/2011 - Ampliação e Reforma de Escolas</t>
  </si>
  <si>
    <t>1.3.2.5.01.11.15.00.00</t>
  </si>
  <si>
    <t>1433</t>
  </si>
  <si>
    <t>Rec. Rem. de Dep. Banc. - FNDE Conv. 20358 - Pro Infância - Creches - PAC</t>
  </si>
  <si>
    <t>1.3.2.5.01.11.17.00.00</t>
  </si>
  <si>
    <t>1450</t>
  </si>
  <si>
    <t xml:space="preserve">Rec. Rem. de Dep. Banc. - FNDE PTA </t>
  </si>
  <si>
    <t>1.3.2.5.01.11.18.00.00</t>
  </si>
  <si>
    <t>1460</t>
  </si>
  <si>
    <t>Rec. Rem. de Dep. Banc. - FNDE PAR Educ</t>
  </si>
  <si>
    <t>1.3.2.5.01.11.19.00.00</t>
  </si>
  <si>
    <t>1459</t>
  </si>
  <si>
    <t>Rec. Rem. de Dep. Banc. - FNDE PAR TC 8582</t>
  </si>
  <si>
    <t>1.3.2.5.01.11.20.00.00</t>
  </si>
  <si>
    <t>1461</t>
  </si>
  <si>
    <t>Rec. Rem. de Dep. Banc. - FNDE PAR Quadra Escola Bernardino</t>
  </si>
  <si>
    <t>1.3.2.5.01.11.21.00.00</t>
  </si>
  <si>
    <t>1462</t>
  </si>
  <si>
    <t>Rec. Rem. de Dep. Banc. - Compra de Vagas</t>
  </si>
  <si>
    <t>1.3.2.5.01.99.00.00</t>
  </si>
  <si>
    <t>Rec. Rem. de Outros Depósitos Bancários de Recursos Vinculados</t>
  </si>
  <si>
    <t>1.3.2.5.01.99.03.00.00</t>
  </si>
  <si>
    <t>Rec. Rem. de Dep. Banc. -  Fundo de Saúde</t>
  </si>
  <si>
    <t>1.3.2.5.01.99.04.00.00</t>
  </si>
  <si>
    <t>1030</t>
  </si>
  <si>
    <t>Rec. Rem. de Dep. Banc. -  Alienação de Bens</t>
  </si>
  <si>
    <t>1.3.2.5.01.99.05.00.00</t>
  </si>
  <si>
    <t>Rec. Rem. de Dep. Banc. - FMA Fundo Meio Ambiente</t>
  </si>
  <si>
    <t>1.3.2.5.01.99.06.00.00</t>
  </si>
  <si>
    <t>1120</t>
  </si>
  <si>
    <t>Rec. Rem. de Dep. Banc. - Multa de Trânsito</t>
  </si>
  <si>
    <t>1.3.2.5.01.99.08.00.00</t>
  </si>
  <si>
    <t>1002</t>
  </si>
  <si>
    <t>Rec. Rem. de Dep. Banc. - FRDR</t>
  </si>
  <si>
    <t>1.3.2.5.01.99.09.00.00</t>
  </si>
  <si>
    <t>Rec. Rem. de Dep. Banc. - FUNDURAM - EC</t>
  </si>
  <si>
    <t>1.3.2.5.01.99.10.00.00</t>
  </si>
  <si>
    <t>1011</t>
  </si>
  <si>
    <t>Rec. Rem. de Dep. Banc. - Transporte Escolar</t>
  </si>
  <si>
    <t>1.3.2.5.01.99.11.00.00</t>
  </si>
  <si>
    <t>Rec. Rem. de Dep. Banc. - FUNREBOM</t>
  </si>
  <si>
    <t>1.3.2.5.01.99.16.00.00</t>
  </si>
  <si>
    <t>1311</t>
  </si>
  <si>
    <t>Rec. Rem. de Dep. Banc. - Contrato 213522-08 - Vila Ecologia</t>
  </si>
  <si>
    <t>1.3.2.5.01.99.20.00.00</t>
  </si>
  <si>
    <t>1313</t>
  </si>
  <si>
    <t>Rec. Rem. de Dep. Banc. - Contrato 218.815-56 PAC OGU</t>
  </si>
  <si>
    <t>1.3.2.5.01.99.23.00.00</t>
  </si>
  <si>
    <t>1293</t>
  </si>
  <si>
    <t>Rec. Rem. de Dep. Banc. - Assentamentos Precários</t>
  </si>
  <si>
    <t>1.3.2.5.01.99.28.00.00</t>
  </si>
  <si>
    <t>1290</t>
  </si>
  <si>
    <t>Rec. Rem. de Dep. Banc. - Programa Brasil Alfabetizado</t>
  </si>
  <si>
    <t>1.3.2.5.01.99.31.00.00</t>
  </si>
  <si>
    <t>1308</t>
  </si>
  <si>
    <t>Rec. Rem. de Dep. Banc. - Fundo Municipal do Centro de Eventos</t>
  </si>
  <si>
    <t>1.3.2.5.01.99.33.00.00</t>
  </si>
  <si>
    <t>1032</t>
  </si>
  <si>
    <t>Rec. Rem. de Dep. Banc. - FEAS Gov.  do Estado</t>
  </si>
  <si>
    <t>1.3.2.5.01.99.34.00.00</t>
  </si>
  <si>
    <t>Rec. Rem. de Dep. Banc. - FMDCA Doações</t>
  </si>
  <si>
    <t>1.3.2.5.01.99.39.00.00</t>
  </si>
  <si>
    <t>1165</t>
  </si>
  <si>
    <t>Rec. Rem. de Dep. Banc. - FUNDEEL</t>
  </si>
  <si>
    <t>1.3.2.5.01.99.50.00.00</t>
  </si>
  <si>
    <t>1329</t>
  </si>
  <si>
    <t>Rec. Rem. de Dep. Banc. - Contrato 247.827-05 Centro de Eventos 2ª Etapa</t>
  </si>
  <si>
    <t>1.3.2.5.01.99.54.00.00</t>
  </si>
  <si>
    <t>1305</t>
  </si>
  <si>
    <t>Rec. Rem. de Dep. Banc. - PROCON</t>
  </si>
  <si>
    <t>1.3.2.5.01.99.57.00.00</t>
  </si>
  <si>
    <t>1373</t>
  </si>
  <si>
    <t>Rec. Rem. de Dep. Banc. - Contrato 274.556-93 Cozinhas Comunitárias</t>
  </si>
  <si>
    <t>1.3.2.5.01.99.59.00.00</t>
  </si>
  <si>
    <t>1345</t>
  </si>
  <si>
    <t>Rec. Rem. de Dep. Banc. - Vila Belga Contrato 267.311-94</t>
  </si>
  <si>
    <t>1.3.2.5.01.99.78.00.00</t>
  </si>
  <si>
    <t>1397</t>
  </si>
  <si>
    <t>Rec. Rem. de Dep. Banc. - Decreto 46.914 - Calamidade Pública</t>
  </si>
  <si>
    <t>1.3.2.5.01.99.79.00.00</t>
  </si>
  <si>
    <t>1354</t>
  </si>
  <si>
    <t>Rec. Rem. de Dep. Banc. - Contrato 263.387-13 - Aquisição de Equip.</t>
  </si>
  <si>
    <t>1.3.2.5.01.99.81.00.00</t>
  </si>
  <si>
    <t>Rec. Rem. de Dep. Banc. - FUNCIP</t>
  </si>
  <si>
    <t>1.3.2.5.01.99.87.00.00</t>
  </si>
  <si>
    <t>1405</t>
  </si>
  <si>
    <t>Rec. Rem. de Dep. Banc. - Cont. 301.574-04 Urbanização N.S</t>
  </si>
  <si>
    <t>1.3.2.5.01.99.91.00.00</t>
  </si>
  <si>
    <t>1416</t>
  </si>
  <si>
    <t>Rec. Rem. de Dep. Banc. - Alienação de Bens SMED</t>
  </si>
  <si>
    <t>1.3.2.5.01.99.92.00.00</t>
  </si>
  <si>
    <t>1415</t>
  </si>
  <si>
    <t>Rec. Rem. de Dep. Banc. -Contrato 325.020-10 - PRONAF</t>
  </si>
  <si>
    <t>1.3.2.5.01.99.93.00.00</t>
  </si>
  <si>
    <t>1376</t>
  </si>
  <si>
    <t xml:space="preserve">Rec. Rem. de Dep. Banc. -Contrato 310.558-91 - Pavimentação </t>
  </si>
  <si>
    <t>1.3.2.5.01.99.94.00.00</t>
  </si>
  <si>
    <t>1385</t>
  </si>
  <si>
    <t xml:space="preserve">Rec. Rem. de Dep. Banc. -Contrato 299.711-02 - Pavimentação </t>
  </si>
  <si>
    <t>1.3.2.5.01.99.96.00.00</t>
  </si>
  <si>
    <t>1420</t>
  </si>
  <si>
    <t>Rec. Rem. de Dep. Banc. -Pró-Infância - Creche</t>
  </si>
  <si>
    <t>1.3.2.5.01.99.99.00.00</t>
  </si>
  <si>
    <t>Rec. Rem. Dep. Banc - Outros</t>
  </si>
  <si>
    <t>1.3.2.5.01.99.99.01.00</t>
  </si>
  <si>
    <t>1243</t>
  </si>
  <si>
    <t>Rec. Rem. de Dep. Banc. -Banco Mundial</t>
  </si>
  <si>
    <t>1.3.2.5.01.99.99.50.00</t>
  </si>
  <si>
    <t>1388</t>
  </si>
  <si>
    <t>Rec. Rem. de Dep. Banc. - Pronasci Conv. 74469</t>
  </si>
  <si>
    <t>1.3.2.5.01.99.99.51.00</t>
  </si>
  <si>
    <t>1426</t>
  </si>
  <si>
    <t>Rec. Rem. de Dep. Banc. - Contrato 363.505-68 Construção</t>
  </si>
  <si>
    <t>1.3.2.5.01.99.99.53.00</t>
  </si>
  <si>
    <t>1428</t>
  </si>
  <si>
    <t>Rec. Rem. de Dep. Banc. - Conv.2447/2011 Padarias Comunitárias</t>
  </si>
  <si>
    <t>1.3.2.5.01.99.99.54.00</t>
  </si>
  <si>
    <t>1387</t>
  </si>
  <si>
    <t>Rec. Rem. de Dep. Banc. - Contr.307.215-87 Cidade Digital</t>
  </si>
  <si>
    <t>1.3.2.5.01.99.99.56.00</t>
  </si>
  <si>
    <t>1406</t>
  </si>
  <si>
    <t>Rec. Rem. de Dep. Banc. - 3ª Etapa Centro de Eventos</t>
  </si>
  <si>
    <t>1.3.2.5.01.99.99.57.00</t>
  </si>
  <si>
    <t>1424</t>
  </si>
  <si>
    <t>Rec. Rem. de Dep. Banc. - Contr. 347.288-01 Programa Esporte e Lazer</t>
  </si>
  <si>
    <t>1.3.2.5.01.99.99.58.00</t>
  </si>
  <si>
    <t>1430</t>
  </si>
  <si>
    <t>Rec. Rem. de Dep. Banc. - Contr. 367.368-95 Equipamentos Banco de Alimentos</t>
  </si>
  <si>
    <t>1.3.2.5.01.99.99.59.00</t>
  </si>
  <si>
    <t>1316</t>
  </si>
  <si>
    <t>Rec. Rem. de Dep. Banc. - Educação Fiscal</t>
  </si>
  <si>
    <t>1.3.2.5.01.99.99.60.00</t>
  </si>
  <si>
    <t>1431</t>
  </si>
  <si>
    <t>Rec. Rem. de Dep. Banc. - CEF 375.231-18</t>
  </si>
  <si>
    <t>1.3.2.5.01.99.99.61.00</t>
  </si>
  <si>
    <t>1419</t>
  </si>
  <si>
    <t>Rec. Rem. de Dep. Banc. - CEF 315.253-23 - Pav. Sinalização</t>
  </si>
  <si>
    <t>1.3.2.5.01.99.99.62.00</t>
  </si>
  <si>
    <t>1441</t>
  </si>
  <si>
    <t>Rec. Rem. de Dep. Banc. - CEF 373.425-06</t>
  </si>
  <si>
    <t>1.3.2.5.01.99.99.63.00</t>
  </si>
  <si>
    <t>1435</t>
  </si>
  <si>
    <t>Rec. Rem. de Dep. Banc. - CEF 366.454-21 - Pav. Rua Cidade de Ouro Preto</t>
  </si>
  <si>
    <t>1.3.2.5.01.99.99.64.00</t>
  </si>
  <si>
    <t>1438</t>
  </si>
  <si>
    <t>Rec. Rem. de Dep. Banc. - CEF 368.948-22 - Pav. Rua Alfredo B. T.</t>
  </si>
  <si>
    <t>1.3.2.5.01.99.99.65.00</t>
  </si>
  <si>
    <t>1440</t>
  </si>
  <si>
    <t>Rec. Rem. de Dep. Banc. - CEF 373.371-63 - Infraestrutura Urbana</t>
  </si>
  <si>
    <t>1.3.2.5.01.99.99.66.00</t>
  </si>
  <si>
    <t>1439</t>
  </si>
  <si>
    <t>Rec. Rem. de Dep. Banc. - CEF 372.575-03 - Revitalização Praça Monsenhor</t>
  </si>
  <si>
    <t>1.3.2.5.01.99.99.67.00</t>
  </si>
  <si>
    <t>1442</t>
  </si>
  <si>
    <t>Rec. Rem. de Dep. Banc. - CEF 374.729-91 - Asfaltamento Rua Luiz Tombesi</t>
  </si>
  <si>
    <t>1.3.2.5.01.99.99.68.00</t>
  </si>
  <si>
    <t>1463</t>
  </si>
  <si>
    <t>Rec. Rem. de Dep. Banc. - Projeto Concha Acústica</t>
  </si>
  <si>
    <t>1.3.2.5.01.99.99.69.00</t>
  </si>
  <si>
    <t>Rec. Rem. de Dep. Banc. - Fundo Municipal do Idoso</t>
  </si>
  <si>
    <t>1.3.2.5.01.99.99.70.00</t>
  </si>
  <si>
    <t>1452</t>
  </si>
  <si>
    <t xml:space="preserve">Rec. Rem. de Dep. Banc. - Contrato 389424-37 - Aquisição de Patrulha Agrícola </t>
  </si>
  <si>
    <t>1.3.2.5.01.99.99.71.00</t>
  </si>
  <si>
    <t>1447</t>
  </si>
  <si>
    <t>Rec. Rem. de Dep. Banc. - Contrato 386786-57 - Revitalização Parque Itaimbé</t>
  </si>
  <si>
    <t>1.3.2.5.01.99.99.72.00</t>
  </si>
  <si>
    <t>1475</t>
  </si>
  <si>
    <t>Rec. Rem. de Dep. Banc. - FE - Passe Livre Estudantil</t>
  </si>
  <si>
    <t>1.3.2.5.01.99.99.73.00</t>
  </si>
  <si>
    <t>1470</t>
  </si>
  <si>
    <t>Rec. Rem. de Dep. Banc. - Contrato 387.527-35 - Revitalização</t>
  </si>
  <si>
    <t>1.3.2.5.01.99.99.74.00</t>
  </si>
  <si>
    <t>1478</t>
  </si>
  <si>
    <t>Rec. Rem. de Dep. Banc. - Contrato CEF Pátios Rurais</t>
  </si>
  <si>
    <t>1.3.2.5.01.99.99.75.00</t>
  </si>
  <si>
    <t>1477</t>
  </si>
  <si>
    <t>Rec. Rem. de Dep. Banc. - Pro Leite</t>
  </si>
  <si>
    <t>1.3.2.5.01.99.99.76.00</t>
  </si>
  <si>
    <t>1457</t>
  </si>
  <si>
    <t>Rec. Rem. de Dep. Banc. - Contrato 401.057-62 - Ações de Infra</t>
  </si>
  <si>
    <t>1.3.2.5.01.99.99.77.00</t>
  </si>
  <si>
    <t>1454</t>
  </si>
  <si>
    <t>Rec. Rem. de Dep. Banc. - Contrato 390.473-58 - Ações de Infra</t>
  </si>
  <si>
    <t>1.3.2.5.02.00.00.00.00</t>
  </si>
  <si>
    <t>Remuneração de Depórsitos de Recursos Não Vinculados</t>
  </si>
  <si>
    <t>1.3.2.5.02.99.00.00.00</t>
  </si>
  <si>
    <t>Receita de Remuneração de Outros Depósitos de Recursos Não Vinculados</t>
  </si>
  <si>
    <t>1.3.2.5.02.99.01.00.00</t>
  </si>
  <si>
    <t>Rec. Rem. Dep. Rec. Não Vinculado - Executivo</t>
  </si>
  <si>
    <t>1.3.2.5.02.99.02.00.00</t>
  </si>
  <si>
    <t>Rec. Rem. Dep. Rec. Não Vinculado - EC</t>
  </si>
  <si>
    <t>1.3.2.8.00.00.00.00.00</t>
  </si>
  <si>
    <t>Remuneração dos Investim.do Regime Próprio de Previd.do Servidor</t>
  </si>
  <si>
    <t>1.3.2.8.10.00.00.00.00</t>
  </si>
  <si>
    <t>Remun.dos Investim.do Regime Próprio de Previd.do Servidor Renda Fixa</t>
  </si>
  <si>
    <t>1.3.2.8.10.00.01.00.00</t>
  </si>
  <si>
    <t>Remuneração em Investimentos de Renda Fixa</t>
  </si>
  <si>
    <t>1.3.2.8.10.00.02.00.00</t>
  </si>
  <si>
    <t>Remuneração em Investimentos de Renda Fixa - Taxa Administração</t>
  </si>
  <si>
    <t>1.3.2.8.10.00.03.00.00</t>
  </si>
  <si>
    <t>Remuneração em Investimentos de Renda Fixa – Centralização da Folha Pgto</t>
  </si>
  <si>
    <t>1.3.2.8.10.00.04.00.00</t>
  </si>
  <si>
    <t>Remuneração em Investimentos de Renda Fixa - Taxa Administração - Fdo de Saúde</t>
  </si>
  <si>
    <t>1.3.2.8.20.00.00.00.00</t>
  </si>
  <si>
    <t>Remuneração dos Investimentos em Renda Variável</t>
  </si>
  <si>
    <t>1.3.2.8.20.00.01.00.00</t>
  </si>
  <si>
    <t>1.3.3.0.00.00.00.00.00</t>
  </si>
  <si>
    <t>Receita de Concessões e Permissões</t>
  </si>
  <si>
    <t>1.3.3.1.00.00.00.00.00</t>
  </si>
  <si>
    <t>Receita de Concessões e Permissões - Serviços</t>
  </si>
  <si>
    <t>1.3.3.1.99.00.00.00.00</t>
  </si>
  <si>
    <t>Outras Receita de Concessões e Permissões - Serviços</t>
  </si>
  <si>
    <t>1.3.3.1.99.00.01.00.00</t>
  </si>
  <si>
    <t>Receita de Concessão dos Parquímetros</t>
  </si>
  <si>
    <t>1.4.0.0.00.00.00.00.00</t>
  </si>
  <si>
    <t>Receita Agropecuária</t>
  </si>
  <si>
    <t>1.4.9.0.00.00.00.00.00</t>
  </si>
  <si>
    <t>Outras Receitas Agropecuárias</t>
  </si>
  <si>
    <t>1.4.9.0.00.00.01.00.00</t>
  </si>
  <si>
    <t>Receita Programa Troca-Troca</t>
  </si>
  <si>
    <t>1.6.0.0.00.00.00.00.00</t>
  </si>
  <si>
    <t>Receita de Serviços</t>
  </si>
  <si>
    <t>1.6.0.0.05.00.00.00.00</t>
  </si>
  <si>
    <t>Serviços de Saúde</t>
  </si>
  <si>
    <t>1.6.0.0.05.99.00.00.00</t>
  </si>
  <si>
    <t>Outros Serviços de Saúde</t>
  </si>
  <si>
    <t>1.6.0.0.05.99.01.00.00</t>
  </si>
  <si>
    <t>Serviços de Saúde - CAPS</t>
  </si>
  <si>
    <t>1.6.0.0.05.99.02.00.00</t>
  </si>
  <si>
    <t>Serviços de Saúde - SIA-SUS</t>
  </si>
  <si>
    <t>1.6.0.0.05.99.04.00.00</t>
  </si>
  <si>
    <t>Serviços de Saúde - Hosp. Municipal</t>
  </si>
  <si>
    <t>1.7.0.0.00.00.00.00.00</t>
  </si>
  <si>
    <t>TRANSFERENCIAS CORRENTES</t>
  </si>
  <si>
    <t>1.7.2.0.00.00.00.00.00</t>
  </si>
  <si>
    <t>TRANSFERENCIAS INTERGOVERNAMENTAIS</t>
  </si>
  <si>
    <t>1.7.2.1.00.00.00.00.00</t>
  </si>
  <si>
    <t>Transferências da União</t>
  </si>
  <si>
    <t>1.7.2.1.01.00.00.00.00</t>
  </si>
  <si>
    <t>Participação na Receita da União</t>
  </si>
  <si>
    <t>1.7.2.1.01.02.00.00.00</t>
  </si>
  <si>
    <t>Cota-Parte do Fundo de Participação dos Municípios - FPM</t>
  </si>
  <si>
    <t>1.7.2.1.01.02.01.00.00</t>
  </si>
  <si>
    <t>COTA-PARTE DO FPM - PROPRIO</t>
  </si>
  <si>
    <t>1.7.2.1.01.02.02.00.00</t>
  </si>
  <si>
    <t>COTA-PARTE DO FPM - MDE</t>
  </si>
  <si>
    <t>1.7.2.1.01.02.04.00.00</t>
  </si>
  <si>
    <t>COTA-PARTE DO FPM - ASPS</t>
  </si>
  <si>
    <t>1.7.2.1.01.02.06.00.00</t>
  </si>
  <si>
    <t>Cota-Parte do FPM - FUNDEB</t>
  </si>
  <si>
    <t>1.7.2.1.01.05.00.00.00</t>
  </si>
  <si>
    <t>COTA-PARTE DO IMPOSTO SOBRE A PROPR. TERRITORIAL RURAL - ITR</t>
  </si>
  <si>
    <t>1.7.2.1.01.05.01.00.00</t>
  </si>
  <si>
    <t>COTA-PARTE DO ITR - PROPRIO</t>
  </si>
  <si>
    <t>1.7.2.1.01.05.02.00.00</t>
  </si>
  <si>
    <t>COTA-PARTE DO ITR - MDE</t>
  </si>
  <si>
    <t>1.7.2.1.01.05.03.00.00</t>
  </si>
  <si>
    <t>COTA-PARTE DO ITR - ASPS</t>
  </si>
  <si>
    <t>1.7.2.1.01.05.04.00.00</t>
  </si>
  <si>
    <t>Cota-Parte do ITR – FUNDEB</t>
  </si>
  <si>
    <t>1.7.2.1.22.00.00.00.00</t>
  </si>
  <si>
    <t>TRANSFERENCIA DA COMPENSACAO FINANCEIRA
PELA EXPLORACAO DE RECURSOS NATURAIS</t>
  </si>
  <si>
    <t>1.7.2.1.22.70.00.00.00</t>
  </si>
  <si>
    <t>COTA-PARTE DO FUNDO ESPECIAL DO PETROLEO - FEP</t>
  </si>
  <si>
    <t>1.7.2.1.22.90.00.00.00</t>
  </si>
  <si>
    <t>OUTRAS TRANSF. DECORRENTES DE COMPENSAÇÃO FINANC. PELA EXPLORAÇÃO DE RECURSOS NATURAIS</t>
  </si>
  <si>
    <t>1.7.2.1.33.00.00.00.00</t>
  </si>
  <si>
    <t>TRANSFERENCIA DE RECURSOS DO SISTEMA UNICO DE SAUDE - SUS - 
REPASSE FUNDO A FUNDO</t>
  </si>
  <si>
    <t>1.7.2.1.33.01.00.00.00</t>
  </si>
  <si>
    <t>ATENÇÃO BÁSICA</t>
  </si>
  <si>
    <t>1.7.2.1.33.01.01.00.00</t>
  </si>
  <si>
    <t>PISO Da ATENÇÃO BÁSICA FIXO</t>
  </si>
  <si>
    <t>1.7.2.1.33.01.01.01.00</t>
  </si>
  <si>
    <t>PAB FIXO</t>
  </si>
  <si>
    <t>1.7.2.1.33.00.01.02.00</t>
  </si>
  <si>
    <t>Programa de Requalificação de UBS - Informatização e Telessaúde</t>
  </si>
  <si>
    <t>1.7.2.1.33.01.02.00.00</t>
  </si>
  <si>
    <t>PISO DE ATENCAO BASICA - PAB VARIAVEL</t>
  </si>
  <si>
    <t>1.7.2.1.33.01.02.01.00</t>
  </si>
  <si>
    <t xml:space="preserve">PACS - AGENTES COMUNITARIOS DA SAUDE </t>
  </si>
  <si>
    <t>1.7.2.1.33.01.02.03.00</t>
  </si>
  <si>
    <t>Programa de Melhoria do Acesso e da Qualidade - PMAQ</t>
  </si>
  <si>
    <t>1.7.2.1.33.01.02.04.00</t>
  </si>
  <si>
    <t>SAÚDE BUCAL</t>
  </si>
  <si>
    <t>1.7.2.1.33.01.02.05.00</t>
  </si>
  <si>
    <t xml:space="preserve">SAÚDE DA FAMÍLIA - PSF </t>
  </si>
  <si>
    <t>1.7.2.1.33.02.00.00.00</t>
  </si>
  <si>
    <t>MÉDIA E ALTA COMPLEXIDADE AMBULATORIAL E HOSPITALAR</t>
  </si>
  <si>
    <t>1.7.2.1.33.02.01.00.00</t>
  </si>
  <si>
    <t>LIMITE FINANCEIRO MÉDIA E ALTA COMPLEXIDADE AMBULATORIAL E HOSPITALAR-MAC</t>
  </si>
  <si>
    <t>1.7.2.1.33.02.01.01.00</t>
  </si>
  <si>
    <t>Centro de Especialidades Odontológicas</t>
  </si>
  <si>
    <t>1.7.2.1.33.02.01.02.00</t>
  </si>
  <si>
    <t>Financiamento aos Centros de Referência em Saúde do Trabalhador</t>
  </si>
  <si>
    <t>1.7.2.1.33.02.01.03.00</t>
  </si>
  <si>
    <t>Serviço de Atendimento Móvel às Urgências - SAMU</t>
  </si>
  <si>
    <t>1.7.2.1.33.02.01.04.00</t>
  </si>
  <si>
    <t>Rede Viver sem Limites - RDEF - CEO</t>
  </si>
  <si>
    <t>1.7.2.1.33.02.01.05.00</t>
  </si>
  <si>
    <t>Teto Municipal rede de  Urgência - RAU - UPA</t>
  </si>
  <si>
    <t>1.7.2.1.33.02.01.06.00</t>
  </si>
  <si>
    <t>Teto Municipal Rede Cegonha (RCEG)</t>
  </si>
  <si>
    <t>1.7.2.1.33.02.01.07.00</t>
  </si>
  <si>
    <t>Teto Municipal Rede Saúde Mental (RSME)</t>
  </si>
  <si>
    <t>1.7.2.1.33.03.00.00.00</t>
  </si>
  <si>
    <t>VIGILÂNCIA EM SAÚDE</t>
  </si>
  <si>
    <t>1.7.2.1.33.03.01.00.00</t>
  </si>
  <si>
    <t>PISO VARIÁVEL DE VIGILÂNCIA E PROMOÇÃO DA SAÚDE - PVVPS</t>
  </si>
  <si>
    <t>1.7.2.1.33.03.01.01.00</t>
  </si>
  <si>
    <t>Campanha Nacional de Seguimento do Sarampo e Rubéola</t>
  </si>
  <si>
    <t>1.7.2.1.33.03.01.02.00</t>
  </si>
  <si>
    <t>Incentivo Programa DST/AIDS</t>
  </si>
  <si>
    <t>1.7.2.1.33.03.01.03.00</t>
  </si>
  <si>
    <t>Incentivo Projetos Vigilância e Prevenção de Violência e Acidentes</t>
  </si>
  <si>
    <t>1.7.2.1.33.03.01.05.00</t>
  </si>
  <si>
    <t>Incentivo de Qualificação das Ações da Dengue</t>
  </si>
  <si>
    <t>1.7.2.1.33.03.01.06.00</t>
  </si>
  <si>
    <t>Repasse p/ Estrut. Tec. Da Vig. Em Saúde</t>
  </si>
  <si>
    <t>1.7.2.1.33.03.02.00.00</t>
  </si>
  <si>
    <t>VIGILÂNCIA E PROMOÇÃO DA SAÚDE</t>
  </si>
  <si>
    <t>1.7.2.1.33.03.02.01.00</t>
  </si>
  <si>
    <t>Piso Fixo de Vigilância e Promoção da Saúde - PFVPS</t>
  </si>
  <si>
    <t>1.7.2.1.33.03.02.02.00</t>
  </si>
  <si>
    <t>FNS - Aperfeiçoamento SUS - Parte FNS</t>
  </si>
  <si>
    <t>1.7.2.1.33.03.02.03.00</t>
  </si>
  <si>
    <t>FNS - Aperfeiçoamento SUS - Parte ANVISA</t>
  </si>
  <si>
    <t>1.7.2.1.33.03.03.00.00</t>
  </si>
  <si>
    <t>PISO FIXO DE VIGILÂNCIA SANITÁRIA</t>
  </si>
  <si>
    <t>1.7.2.1.33.03.03.01.00</t>
  </si>
  <si>
    <t>Ações Estruturantes de Vigilância Sanitária</t>
  </si>
  <si>
    <t>1.7.2.1.33.03.04.00.00</t>
  </si>
  <si>
    <t>VIGILÂNCIA EPIDEMIOLÓGICA E AMBIENTAL EM SAÚDE</t>
  </si>
  <si>
    <t>1.7.2.1.33.03.04.01.00</t>
  </si>
  <si>
    <t>Inc. Amb. Do Prog. Nac. HIV/AIDS e outros</t>
  </si>
  <si>
    <t>1.7.2.1.33.04.00.00.00</t>
  </si>
  <si>
    <t>ASSISTÊNCIA FARMACÊUTICA</t>
  </si>
  <si>
    <t>1.7.2.1.33.04.01.00.00</t>
  </si>
  <si>
    <t>FARMÁCIA POPULAR</t>
  </si>
  <si>
    <t>1.7.2.1.33.04.01.01.00</t>
  </si>
  <si>
    <t>Programa Farmácia Popular do Brasil</t>
  </si>
  <si>
    <t>1.7.2.1.33.04.02.00.00</t>
  </si>
  <si>
    <t>BÁSICO DA ASSISTÊNCIA FARMACEUTICA</t>
  </si>
  <si>
    <t>1.7.2.1.33.04.02.01.00</t>
  </si>
  <si>
    <t>Programa de Assistência Farmacêutica Básica</t>
  </si>
  <si>
    <t>1.7.2.1.33.05.00.00.00</t>
  </si>
  <si>
    <t>GESTÃO DO SUS</t>
  </si>
  <si>
    <t>1.7.2.1.33.05.02.00.00</t>
  </si>
  <si>
    <t>Prog. Nac. Reorient. Prof. Em Saúde</t>
  </si>
  <si>
    <t>1.7.2.1.33.05.03.00.00</t>
  </si>
  <si>
    <t xml:space="preserve">Incent. Reab. Psicossocial PI </t>
  </si>
  <si>
    <t>1.7.2.1.33.05.04.00.00</t>
  </si>
  <si>
    <t>Incent. Prog. Qalificação da RAPS</t>
  </si>
  <si>
    <t>1.7.2.1.34.00.00.00.00</t>
  </si>
  <si>
    <t>TRANSFERENCIAS DE RECURSOS DO FUNDO NACIONAL DE ASSISTENCIA
SOCIAL - FNAS</t>
  </si>
  <si>
    <t>1.7.2.1.34.00.06.00.00</t>
  </si>
  <si>
    <t>PROGRAMAS TEMPORÁRIOS COM RECURSOS RECEBIDOS DO FNAS</t>
  </si>
  <si>
    <t>Repasse BPC</t>
  </si>
  <si>
    <t>1.7.2.1.34.01.00.00.00</t>
  </si>
  <si>
    <t xml:space="preserve">FNAS – ALTA COMPLEXIDADE </t>
  </si>
  <si>
    <t>1.7.2.1.34.02.00.00.00</t>
  </si>
  <si>
    <t>FNAS – BÁSICO FIXO</t>
  </si>
  <si>
    <t>1.7.2.1.34.03.00.00.00</t>
  </si>
  <si>
    <t>FNAS – PISO FIXO MÉDIA COMPLEXIDADE</t>
  </si>
  <si>
    <t>1.7.2.1.34.04.00.00.00</t>
  </si>
  <si>
    <t xml:space="preserve">FNAS – TRANSIÇÃO DE MÉDIA COMPLEXIDADE </t>
  </si>
  <si>
    <t>1.7.2.1.34.10.00.00.00</t>
  </si>
  <si>
    <t>FNAS – IGDBF</t>
  </si>
  <si>
    <t>1.7.2.1.34.11.00.00.00</t>
  </si>
  <si>
    <t>FNAS - IGD SUAS</t>
  </si>
  <si>
    <t>1.7.2.1.34.12.00.00.00</t>
  </si>
  <si>
    <t>FNAS - ACESUAS Pronatec</t>
  </si>
  <si>
    <t>1.7.2.1.34.13.00.00.00</t>
  </si>
  <si>
    <t>Piso Básico Variável - SCFV</t>
  </si>
  <si>
    <t>1.7.2.1.34.14.00.00.00</t>
  </si>
  <si>
    <t>FNAS - PAC II</t>
  </si>
  <si>
    <t>1.7.2.1.34.15.00.00.00</t>
  </si>
  <si>
    <t>FNAS - Ações Prog. Errad. Trab. Inf. ACEPETI</t>
  </si>
  <si>
    <t>1.7.2.1.35.00.00.00.00</t>
  </si>
  <si>
    <t>TRANSFERENCIAS DE RECURSOS DO FUNDO NACIONAL DO 
DESENVOLVIMENTO DA EDUCACAO – FNDE</t>
  </si>
  <si>
    <t>1.7.2.1.35.01.00.00.00</t>
  </si>
  <si>
    <t>TRANSFERENCIAS DO SALARIO-EDUCACAO</t>
  </si>
  <si>
    <t>1.7.2.1.35.02.00.00.00</t>
  </si>
  <si>
    <t>TRANSF. DIRETAS DO FNDE REF. AO PROG. DINHEIRO DIRETO NA ESCOLA - PDDE</t>
  </si>
  <si>
    <t>1.7.2.1.35.03.00.00.00</t>
  </si>
  <si>
    <t>TRANSFERENCIAS DIRETAS DO FNDE REF.  PROGRAMA NACIONAL 
DE ALIMENTACAO ESCOLAR – PNAE</t>
  </si>
  <si>
    <t>1.7.2.1.35.04.00.00.00</t>
  </si>
  <si>
    <t>TRANSFERENCIAS DIRETAS  DO FNDE REF.  PROGRAMA NACIONAL 
DE APOIO AO TRANSPORTE ESCOLAR – PNATE</t>
  </si>
  <si>
    <t>1.7.2.1.35.99.00.00.00</t>
  </si>
  <si>
    <t>OUTRAS TRANSFERENCIAS DIRETAS DO FUNDO NACIONAL DO
DESENVOLVIMENTO DAEDUCACAO – FNDE</t>
  </si>
  <si>
    <t>1.7.2.1.35.99.01.00.00</t>
  </si>
  <si>
    <t>BRALF - Brasil Alfabetizado</t>
  </si>
  <si>
    <t>1.7.2.1.35.99.03.00.00</t>
  </si>
  <si>
    <t>Transf. PNAP - Programa Nacional de Alimentação Escolar - Pré Escola</t>
  </si>
  <si>
    <t>1.7.2.1.35.99.08.00.00</t>
  </si>
  <si>
    <t>FNDE - PNAE Mais Educação</t>
  </si>
  <si>
    <t>1.7.2.1.36.00.00.00.00</t>
  </si>
  <si>
    <t>TRANSFERENCIA FINANCEIRA DO ICMS – DESONERACAO - L.C. N° 87/96</t>
  </si>
  <si>
    <t>1.7.2.1.36.00.01.00.00</t>
  </si>
  <si>
    <t>TRANSFERENCIA FINANCEIRA - L.C.N° 87/96 - PROPRIO</t>
  </si>
  <si>
    <t>1.7.2.1.36.00.02.00.00</t>
  </si>
  <si>
    <t>TRANSFERENCIA FINANCEIRA - L.C.N° 87/96 - MDE</t>
  </si>
  <si>
    <t>1.7.2.1.36.00.04.00.00</t>
  </si>
  <si>
    <t>TRANSFERENCIA FINANCEIRA - L.C.N° 87/96 - ASPS</t>
  </si>
  <si>
    <t>1.7.2.1.36.00.05.00.00</t>
  </si>
  <si>
    <t>TRANSFERENCIA FINANCEIRA - L.C.N° 87/96 - FUNDEB</t>
  </si>
  <si>
    <t>1.7.2.1.99.00.00.00.00</t>
  </si>
  <si>
    <t>OUTRAS TRANSFERENCIAS DA UNIAO</t>
  </si>
  <si>
    <t>1.7.2.1.99.00.20.00.00</t>
  </si>
  <si>
    <t>Auxílio Financeiro  - Esforço Exportador (MP Nº 193/04)</t>
  </si>
  <si>
    <t>1.7.2.1.99.00.21.00.00</t>
  </si>
  <si>
    <t>DNPM</t>
  </si>
  <si>
    <t>1.7.2.1.99.00.22.00.00</t>
  </si>
  <si>
    <t>Contrato CEF patios Rurais</t>
  </si>
  <si>
    <t>1.7.2.1.99.00.50.00.00</t>
  </si>
  <si>
    <t>Auxílio Financeiro  aos Municípios</t>
  </si>
  <si>
    <t>1.7.2.2.00.00.00.00.00</t>
  </si>
  <si>
    <t>TRANSFERENCIAS DOS ESTADOS</t>
  </si>
  <si>
    <t>1.7.2.2.01.00.00.00.00</t>
  </si>
  <si>
    <t>PARTICIPACAO NA RECEITA DOS ESTADOS</t>
  </si>
  <si>
    <t>1.7.2.2.01.01.00.00.00</t>
  </si>
  <si>
    <t>COTA-PARTE DO ICMS</t>
  </si>
  <si>
    <t>1.7.2.2.01.01.01.00.00</t>
  </si>
  <si>
    <t>COTA-PARTE DO ICMS - PROPRIO</t>
  </si>
  <si>
    <t>1.7.2.2.01.01.02.00.00</t>
  </si>
  <si>
    <t>COTA-PARTE DO ICMS - MDE</t>
  </si>
  <si>
    <t>1.7.2.2.01.01.04.00.00</t>
  </si>
  <si>
    <t>COTA-PARTE DO ICMS - ASPS</t>
  </si>
  <si>
    <t>1.7.2.2.01.01.05.00.00</t>
  </si>
  <si>
    <t>COTA-PARTE DO ICMS - FUNDEB</t>
  </si>
  <si>
    <t>1.7.2.2.01.02.00.00.00</t>
  </si>
  <si>
    <t>COTA-PARTE DO IPVA</t>
  </si>
  <si>
    <t>1.7.2.2.01.02.01.00.00</t>
  </si>
  <si>
    <t>COTA-PARTE DO IPVA - PROPRIO</t>
  </si>
  <si>
    <t>1.7.2.2.01.02.02.00.00</t>
  </si>
  <si>
    <t>COTA-PARTE DO IPVA - MDE</t>
  </si>
  <si>
    <t>1.7.2.2.01.02.03.00.00</t>
  </si>
  <si>
    <t>COTA-PARTE DO IPVA - ASPS</t>
  </si>
  <si>
    <t>1.7.2.2.01.02.04.00.00</t>
  </si>
  <si>
    <t>Cota-Parte do IPVA - FUNDEB</t>
  </si>
  <si>
    <t>1.7.2.2.01.04.00.00.00</t>
  </si>
  <si>
    <t>COTA-PARTE DO IPI SOBRE EXPORTACAO</t>
  </si>
  <si>
    <t>1.7.2.2.01.04.01.00.00</t>
  </si>
  <si>
    <t>Cota-Parte do IPI / Exportação - Próprio</t>
  </si>
  <si>
    <t>1.7.2.2.01.04.02.00.00</t>
  </si>
  <si>
    <t>Cota-Parte do IPI / Exportação - MDE</t>
  </si>
  <si>
    <t>1.7.2.2.01.04.04.00.00</t>
  </si>
  <si>
    <t>Cota-Parte do IPI / Exportação - ASPS</t>
  </si>
  <si>
    <t>1.7.2.2.01.04.05.00.00</t>
  </si>
  <si>
    <t>Cota-Parte do IPI / Exportação - FUNDEB</t>
  </si>
  <si>
    <t>1.7.2.2.01.13.00.00.00</t>
  </si>
  <si>
    <t>COTA-PARTE DA CONTRIBUICAO DE INTERVENCAO NO DOMINIO ECONOMICO</t>
  </si>
  <si>
    <t>1.7.2.2.22.00.00.00.00</t>
  </si>
  <si>
    <t>TRANSFERÊNCIA DA COTA-PARTE DA COMPENSAÇÃO FINANCEIRA (25%)</t>
  </si>
  <si>
    <t>1.7.2.2.22.30.00.00.00</t>
  </si>
  <si>
    <t>Cota-parte Royalties - Compens. Financeira p/ Produção de Petróleo - Lei nº 7.990/89</t>
  </si>
  <si>
    <t>1.7.2.2.33.00.00.00.00</t>
  </si>
  <si>
    <t>TRANSFERENCIA DE RECURSOS DO ESTADO PARA PROGRAMAS DE SAUDE - REPASSE FUNDO A FUNDO</t>
  </si>
  <si>
    <t>1.7.2.2.33.01.00.00.00</t>
  </si>
  <si>
    <t>FES  - Hospitais Públicos</t>
  </si>
  <si>
    <t>1.7.2.2.33.02.00.00.00</t>
  </si>
  <si>
    <t>FES  - Salvar/Emerg/Salvar/UPAS</t>
  </si>
  <si>
    <t>1.7.2.2.33.07.00.00.00</t>
  </si>
  <si>
    <t>FES - Trabalhador</t>
  </si>
  <si>
    <t>1.7.2.2.33.11.00.00.00</t>
  </si>
  <si>
    <t>FES - Farmácia Básica</t>
  </si>
  <si>
    <t>1.7.2.2.33.12.00.00.00</t>
  </si>
  <si>
    <t>FES - Primeira Infância Melhor - PIM</t>
  </si>
  <si>
    <t>1.7.2.2.33.17.00.00.00</t>
  </si>
  <si>
    <t>FES - PSF</t>
  </si>
  <si>
    <t>1.7.2.2.33.19.00.00.00</t>
  </si>
  <si>
    <t>Diabetes Mellitus</t>
  </si>
  <si>
    <t>1.7.2.2.33.20.00.00.00</t>
  </si>
  <si>
    <t>CEO - Centro de Especialidades Odont.</t>
  </si>
  <si>
    <t>1.7.2.2.33.21.00.00.00</t>
  </si>
  <si>
    <t>LRPD - Labor. Reg. de Prótese Dentária</t>
  </si>
  <si>
    <t>1.7.2.2.33.22.00.00.00</t>
  </si>
  <si>
    <t>Incentivo Atenção Básica - PIES</t>
  </si>
  <si>
    <t>1.7.2.2.33.23.00.00.00</t>
  </si>
  <si>
    <t>Custeio UPA - FES</t>
  </si>
  <si>
    <t>1.7.2.2.33.25.00.00.00</t>
  </si>
  <si>
    <t>Custeio aos Consórcios de Saúde</t>
  </si>
  <si>
    <t>1.7.2.2.33.26.00.00.00</t>
  </si>
  <si>
    <t>PSF Indígena</t>
  </si>
  <si>
    <t>1.7.2.2.33.28.00.00.00</t>
  </si>
  <si>
    <t>FES - Dispensação de Fraldas</t>
  </si>
  <si>
    <t>1.7.2.2.33.29.00.00.00</t>
  </si>
  <si>
    <t>Rede Cegonha</t>
  </si>
  <si>
    <t>1.7.2.2.33.30.00.00.00</t>
  </si>
  <si>
    <t>Promoção e Prevenção a Saúde - AIDS</t>
  </si>
  <si>
    <t>1.7.2.2.99.00.00.00.00</t>
  </si>
  <si>
    <t>OUTRAS TRANFERENCIAS DOS ESTADOS</t>
  </si>
  <si>
    <t>1.7.2.2.99.00.03.00.00</t>
  </si>
  <si>
    <t>COTA-PARTE DA MULTA DE TRANSITO</t>
  </si>
  <si>
    <t>1.7.2.2.99.00.07.00.00</t>
  </si>
  <si>
    <t>Termo de Adesão FEAS 2013</t>
  </si>
  <si>
    <t>1.7.2.2.99.00.08.00.00</t>
  </si>
  <si>
    <t>Repasse Passe Livre Estudantil</t>
  </si>
  <si>
    <t>1.7.2.4.00.00.00.00.00</t>
  </si>
  <si>
    <t>TRANSFERENCIAS MULTIGOVERNAMENTAIS</t>
  </si>
  <si>
    <t>1.7.2.4.01.00.00.00.00</t>
  </si>
  <si>
    <t>TRANSFERENCIAS DE RECURSOS DO FUNDEB</t>
  </si>
  <si>
    <t>1.7.6.0.00.00.00.00.00</t>
  </si>
  <si>
    <t>TRANSFERENCIAS DE CONVENIOS</t>
  </si>
  <si>
    <t>1.7.6.1.00.00.00.00.00</t>
  </si>
  <si>
    <t>TRANSF. DE CONVENIOS DA UNIAO E DE SUAS ENTIDADES</t>
  </si>
  <si>
    <t>1.7.6.1.01.00.00.00.00</t>
  </si>
  <si>
    <t>TRANSF.DE CONVENIOS DA UNIAO P/ O SISTEMA UNICO DE SAUDE - SUS</t>
  </si>
  <si>
    <t>1.7.6.1.01.00.99.00.00</t>
  </si>
  <si>
    <t>OUTROS CONVENIOS COM A UNIAO - SAUDE</t>
  </si>
  <si>
    <t>1.7.6.1.01.00.99.01.00</t>
  </si>
  <si>
    <t>DST/AIDS</t>
  </si>
  <si>
    <t>1.7.6.1.01.00.99.02.00</t>
  </si>
  <si>
    <t>Construção e Ampliação de Unidade de Saúde</t>
  </si>
  <si>
    <t>1.7.6.1.02.00.00.00.00</t>
  </si>
  <si>
    <t>TRANSFERENCIAS DE CONVENIOS DA UNIAO DESTINADOS À PROGRAMAS DE  EDUCACAO</t>
  </si>
  <si>
    <t>1.7.6.1.02.00.01.00.00</t>
  </si>
  <si>
    <t>PROGRAMA ATENDIMENTO A CRIANÇA - PNAC</t>
  </si>
  <si>
    <t>1.7.6.1.02.00.03.00.00</t>
  </si>
  <si>
    <t>Compra de Vagas - Programa Brasil Carinhoso</t>
  </si>
  <si>
    <t>1.7.6.1.03.00.00.00.00</t>
  </si>
  <si>
    <t>TRANSF. DE CONVENIOS DA UNIAO DESTINADAS À PROG. DE ASSISTÊNCIA SOCIAL</t>
  </si>
  <si>
    <t>1.7.6.1.03.00.01.00.00</t>
  </si>
  <si>
    <t>Transf. Assist. Social – IGDBF</t>
  </si>
  <si>
    <t>1.7.6.1.99.00.00.00.00</t>
  </si>
  <si>
    <t>OUTRAS TRANSFERENCIAS DE CONVENIOS DA UNIAO</t>
  </si>
  <si>
    <t>1.7.6.1.99.00.01.00.00</t>
  </si>
  <si>
    <t>1212</t>
  </si>
  <si>
    <t>Projeto Compra Direta Alimentos Agricultura Familiar</t>
  </si>
  <si>
    <t>1.7.6.1.99.00.20.00.00</t>
  </si>
  <si>
    <t>1402</t>
  </si>
  <si>
    <t>Convênio 732059/2010 - Ministério do Turismo</t>
  </si>
  <si>
    <t>1.7.6.1.99.00.23.00.00</t>
  </si>
  <si>
    <t>1427</t>
  </si>
  <si>
    <t>Conv. 764750 - Santa Maria Cinema</t>
  </si>
  <si>
    <t>1.7.6.1.99.00.24.00.00</t>
  </si>
  <si>
    <t>1444</t>
  </si>
  <si>
    <t>Convênio TEM nº 06/2012 - Feira Economia</t>
  </si>
  <si>
    <t>1.7.6.1.99.00.25.00.00</t>
  </si>
  <si>
    <t>1476</t>
  </si>
  <si>
    <t>Conv. Trab. Social Prog. Minha Casa Minha Vida</t>
  </si>
  <si>
    <t>1.7.6.2.00.00.00.00.00</t>
  </si>
  <si>
    <t>TRANSFERENCIAS DE CONVENIOS DOS ESTADOS, DO DISTRITO 
FEDERAL E DE SUAS ENTIDADES</t>
  </si>
  <si>
    <t>1.7.6.2.01.00.00.00.00</t>
  </si>
  <si>
    <t>TRANSFERENCIAS DE CONVENIOS DOS ESTADOS PARA O SISTEMA ÚNICO DE SAUDE - SUS</t>
  </si>
  <si>
    <t>1.7.6.2.01.00.05.00.00</t>
  </si>
  <si>
    <t>4297</t>
  </si>
  <si>
    <t>CUSTEIO</t>
  </si>
  <si>
    <t>1.7.6.2.02.00.00.00.00</t>
  </si>
  <si>
    <t>TRANSFERENCIAS DE CONVENIOS DOS ESTADOS DESTINADOS À 
PROGRAMAS  DE EDUCACAO</t>
  </si>
  <si>
    <t>1.7.6.2.02.00.01.00.00</t>
  </si>
  <si>
    <t>TRANSFERENCIAS DE CONVENIO PARA O TRANSPORTE ESCOLAR</t>
  </si>
  <si>
    <t>1.7.6.2.99.00.00.00.00</t>
  </si>
  <si>
    <t xml:space="preserve">OUTRAS TRANSFERÊNCIAS DE CONVÊNIOS DOS ESTADOS </t>
  </si>
  <si>
    <t>1.7.6.2.99.00.18.00.00</t>
  </si>
  <si>
    <t>1393</t>
  </si>
  <si>
    <t>Convênio 1871/2009 - Emancipar</t>
  </si>
  <si>
    <t>1.7.6.2.99.00.20.00.00</t>
  </si>
  <si>
    <t>1425</t>
  </si>
  <si>
    <t>Convênio - Combate a Estiagem</t>
  </si>
  <si>
    <t>1.7.6.2.99.00.21.00.00</t>
  </si>
  <si>
    <t>Convênio 2447/2011 - Padarias Comunitárias</t>
  </si>
  <si>
    <t>1.7.6.2.99.00.22.00.00</t>
  </si>
  <si>
    <t>Projeto Concha Acústica Parque Itaimbé</t>
  </si>
  <si>
    <t>1.7.6.2.99.00.23.00.00</t>
  </si>
  <si>
    <t>FMAS - Convênio 3640/2013</t>
  </si>
  <si>
    <t>1.7.6.2.99.00.24.00.00</t>
  </si>
  <si>
    <t>Programa Pro-Leite</t>
  </si>
  <si>
    <t>1.7.6.3.00.00.00.00.00</t>
  </si>
  <si>
    <t>TRANSFERÊNCIA DE CONVÊNIOS DOS MUNICIPIOS E DE SUAS ENTIDADES</t>
  </si>
  <si>
    <t>1.7.6.3.99.00.00.00.00</t>
  </si>
  <si>
    <t>OUTRAS TRANSFERÊNCIAS DE CONVÊNIOS DOS MUNICIPIOS</t>
  </si>
  <si>
    <t>1.9.0.0.00.00.00.00.00</t>
  </si>
  <si>
    <t>OUTRAS RECEITAS CORRENTES</t>
  </si>
  <si>
    <t>1.9.1.0.00.00.00.00.00</t>
  </si>
  <si>
    <t>MULTAS E JUROS DE MORA</t>
  </si>
  <si>
    <t>1.9.1.1.00.00.00.00.00</t>
  </si>
  <si>
    <t>MULTAS E JUROS DE MORA DOS TRIBUTOS</t>
  </si>
  <si>
    <t>1.9.1.1.38.00.00.00.00</t>
  </si>
  <si>
    <t>MULTAS E JUROS DE MORA DO IMPOSTO SOBRE A PROPRIEDADE PREDIAL E TERRITORIAL URBANA - IPTU</t>
  </si>
  <si>
    <t>1.9.1.1.38.00.01.00.00</t>
  </si>
  <si>
    <t>MULTAS E JUROS DE MORA DO IPTU - PROPRIO</t>
  </si>
  <si>
    <t>1.9.1.1.38.00.02.00.00</t>
  </si>
  <si>
    <t>MULTAS E JUROS DE MORA DO IPTU - MDE</t>
  </si>
  <si>
    <t>1.9.1.1.38.00.03.00.00</t>
  </si>
  <si>
    <t>MULTAS E JUROS DE MORA DO IPTU - ASPS</t>
  </si>
  <si>
    <t>1.9.1.1.40.00.00.00.00</t>
  </si>
  <si>
    <t>MULTAS E JUROS DE MORA DO IMPOSTO SOBRE SERVICOS DE QUALQUER NATUREZA – ISS</t>
  </si>
  <si>
    <t>1.9.1.1.40.00.01.00.00</t>
  </si>
  <si>
    <t>MULTAS E JUROS DE MORA DO ISS - PROPRIO</t>
  </si>
  <si>
    <t>1.9.1.1.40.00.02.00.00</t>
  </si>
  <si>
    <t>MULTAS E JUROS DE MORA DO ISS - MDE</t>
  </si>
  <si>
    <t>1.9.1.1.40.00.03.00.00</t>
  </si>
  <si>
    <t>MULTAS E JUROS DE MORA DO ISS - ASPS</t>
  </si>
  <si>
    <t>1.9.1.1.99.00.00.00.00</t>
  </si>
  <si>
    <t>MULTAS E JUROS DE MORA  DE OUTROS TRIBUTOS</t>
  </si>
  <si>
    <t>1.9.1.1.99.01.00.00.00</t>
  </si>
  <si>
    <t>1.9.1.1.99.01.01.00.00</t>
  </si>
  <si>
    <t>Multas e Juros de Mora das Taxas</t>
  </si>
  <si>
    <t>1.9.1.1.99.01.02.00.00</t>
  </si>
  <si>
    <t>Multa e Juros de Mora Código de Posturas</t>
  </si>
  <si>
    <t>1.9.1.1.99.01.03.00.00</t>
  </si>
  <si>
    <t>Multa e Juros de Mora do Poder de Polícia</t>
  </si>
  <si>
    <t>1.9.1.1.99.01.04.00.00</t>
  </si>
  <si>
    <t>Multa e Juros de Mora Produção e Circulação</t>
  </si>
  <si>
    <t>1.9.1.1.99.01.05.00.00</t>
  </si>
  <si>
    <t>Multa e Juros de Mora do Patrimônio</t>
  </si>
  <si>
    <t>1.9.1.1.99.01.07.00.00</t>
  </si>
  <si>
    <t>Multa e Juros de Mora do PROCON</t>
  </si>
  <si>
    <t>1.9.1.1.99.01.08.00.00</t>
  </si>
  <si>
    <t>Multa e Juros de Mora do Licenciamento Ambiental</t>
  </si>
  <si>
    <t>1.9.1.2.00.00.00.00.00</t>
  </si>
  <si>
    <t>MULTAS E JUROS DE MORA DAS CONTRIBUIÇÕES</t>
  </si>
  <si>
    <t>1.9.1.2.29.00.00.00.00</t>
  </si>
  <si>
    <t>MULTAS E JUROS DE MORA DAS CONTRIBUIÇÕES PARA O RPPS</t>
  </si>
  <si>
    <t>1.9.1.2.29.01.00.00.00</t>
  </si>
  <si>
    <t>MULTAS E JUROS DE MORA DA CONTRIBUIÇÃO PATRONAL</t>
  </si>
  <si>
    <t>1.9.1.2.29.01.01.00.00</t>
  </si>
  <si>
    <t>Multas e Juros de Mora da Contribuição Patronal - Executivo</t>
  </si>
  <si>
    <t>1.9.1.2.99.00.00.00.00</t>
  </si>
  <si>
    <t>MULTAS E JUROS DE MORA DE OUTRAS CONTRIBUIÇÕES</t>
  </si>
  <si>
    <t>1.9.1.2.99.01.00.00.00</t>
  </si>
  <si>
    <t>MULTAS E JUROS DE MORA DE OUTRAS CONTRIBUIÇÕES - PRINCIPAL</t>
  </si>
  <si>
    <t>1.9.1.2.99.01.11.00.00</t>
  </si>
  <si>
    <t>Multas e Juros de Mora da Contribuição para Iluminação Pública</t>
  </si>
  <si>
    <t>1.9.1.3.00.00.00.00.00</t>
  </si>
  <si>
    <t>MULTAS E JUROS DE MORA DA DIVIDA ATIVA DOS TRIBUTOS</t>
  </si>
  <si>
    <t>1.9.1.3.11.00.00.00.00</t>
  </si>
  <si>
    <t>MULTAS E JUROS DE MORA DA DIVIDA ATIVA DO IMPOSTO SOBRE A PROPRIEDADE PREDIAL E TERRITORIAL URBANA - IPTU</t>
  </si>
  <si>
    <t>1.9.1.3.11.00.01.00.00</t>
  </si>
  <si>
    <t>MULTAS E JUROS DE MORA DA DIVIDA ATIVA DO IPTU - PROPRIO</t>
  </si>
  <si>
    <t>1.9.1.3.11.00.02.00.00</t>
  </si>
  <si>
    <t>MULTAS E JUROS DE MORA DA DIVIDA ATIVA DO IPTU - MDE</t>
  </si>
  <si>
    <t>1.9.1.3.11.00.03.00.00</t>
  </si>
  <si>
    <t>MULTAS E JUROS DE MORA DA DIVIDA ATIVA DO IPTU - ASPS</t>
  </si>
  <si>
    <t>1.9.1.3.13.00.00.00.00</t>
  </si>
  <si>
    <t>MULTAS E JUROS DE MORA DA DIVIDA ATIVA DO IMPOSTO SOBRE SERV
QUALQUER NATUREZA - ISS</t>
  </si>
  <si>
    <t>1.9.1.3.13.00.01.00.00</t>
  </si>
  <si>
    <t>MULTAS E JUROS DE MORA DA DIVIDA ATIVA DO ISS - PROPRIO</t>
  </si>
  <si>
    <t>1.9.1.3.13.00.02.00.00</t>
  </si>
  <si>
    <t>MULTAS E JUROS DE MORA DA DIVIDA ATIVA DO ISS - MDE</t>
  </si>
  <si>
    <t>1.9.1.3.13.00.03.00.00</t>
  </si>
  <si>
    <t>MULTAS E JUROS DE MORA DA DIVIDA ATIVA DO ISS - ASPS</t>
  </si>
  <si>
    <t>1.9.1.3.99.00.00.00.00</t>
  </si>
  <si>
    <t>MULTAS E JUROS DE MORA DA DIVIDA ATIVA DE OUTROS TRIBUTOS</t>
  </si>
  <si>
    <t>1.9.1.3.99.00.01.00.00</t>
  </si>
  <si>
    <t>MULTAS E JUROS DE MORA DA DIVIDA ATIVA DAS TAXAS</t>
  </si>
  <si>
    <t>1.9.1.3.99.00.03.00.00</t>
  </si>
  <si>
    <t>Multa e Juro de Dívida Ativa da Inspeção Sanitária</t>
  </si>
  <si>
    <t>1.9.1.4.00.00.00.00.00</t>
  </si>
  <si>
    <t>MULTAS E JUROS DE MORA DA DÍVIDA ATIVA DAS CONTRIBUIÇÕES</t>
  </si>
  <si>
    <t>1.9.1.4.99.00.00.00.00</t>
  </si>
  <si>
    <t>MULTAS E JUROS DE MORA DA DÍVIDA ATIVA DE OUTRAS CONTRIBUIÇÕES</t>
  </si>
  <si>
    <t>1.9.1.4.99.01.00.00.00</t>
  </si>
  <si>
    <t>MULTAS E JUROS DE MORA DA DÍVIDA ATIVA DE OUTRAS CONTRIBUIÇÕES - PRINCIPAL</t>
  </si>
  <si>
    <t>1.9.1.4.99.01.09.00.00</t>
  </si>
  <si>
    <t>Multas e Juros da Dívida Ativa da Contribuição para Iluminação Pública</t>
  </si>
  <si>
    <t>1.9.1.5.00.00.00.00.00</t>
  </si>
  <si>
    <t>MULTAS E JUROS DE MORA DA DÍVIDA ATIVA DE OUTRAS RECEITAS</t>
  </si>
  <si>
    <t>1.9.1.5.99.00.00.00.00</t>
  </si>
  <si>
    <t>OUTRAS MULTAS E JUROS DE MORA DA DÍVIDA ATIVA DE OUTRAS RECEITAS</t>
  </si>
  <si>
    <t>1.9.1.5.99.01.00.00.00</t>
  </si>
  <si>
    <t>OUTRAS MULTAS E JUROS DE MORA DA DÍVIDA ATIVA DE OUTRAS RECEITAS-PRINCIPAL</t>
  </si>
  <si>
    <t>1.9.1.5.99.01.03.00.00</t>
  </si>
  <si>
    <t>Multas e Juros de Mora da Dívida Ativa dos Autos de Infração</t>
  </si>
  <si>
    <t>1.9.1.5.99.01.04.00.00</t>
  </si>
  <si>
    <t>Multas e Juros de Mora da Dívida Ativa dos Autos de Infração - PROCON</t>
  </si>
  <si>
    <t>1.9.1.8.00.00.00.00.00</t>
  </si>
  <si>
    <t>MULTAS E JUROS DE MORA DE OUTRAS</t>
  </si>
  <si>
    <t>1.9.1.8.01.00.00.00.00</t>
  </si>
  <si>
    <t>MULTAS E JUROS DE MORA DE ALUGUEL</t>
  </si>
  <si>
    <t>1.9.1.9.00.00.00.00.00</t>
  </si>
  <si>
    <t>MULTAS DE OUTRAS ORIGENS</t>
  </si>
  <si>
    <t>1.9.1.9.10.00.00.00.00</t>
  </si>
  <si>
    <t>MULTAS PREVISTAS NA LEGISLAÇÃO SANITÁRIA</t>
  </si>
  <si>
    <t>1.9.1.9.12.00.00.00.00</t>
  </si>
  <si>
    <t>MULTAS PREVISTAS NA LEGISLAÇÃO DE REGISTRO DO COMÉRCIO</t>
  </si>
  <si>
    <t>1.9.1.9.15.00.00.00.00</t>
  </si>
  <si>
    <t>MULTAS PREVISTAS NA LEGISLACAO DE TRANSITO</t>
  </si>
  <si>
    <t>1.9.1.9.27.00.00.00.00</t>
  </si>
  <si>
    <t>MULTAS E JUROS PREVISTOS EM CONTRATO</t>
  </si>
  <si>
    <t>1.9.1.9.27.00.01.00.00</t>
  </si>
  <si>
    <t>MULTAS E JUROS - FRDR</t>
  </si>
  <si>
    <t>1.9.1.9.27.00.02.00.00</t>
  </si>
  <si>
    <t>MULTAS CONTRATUAIS</t>
  </si>
  <si>
    <t>1.9.1.9.27.00.05.00.00</t>
  </si>
  <si>
    <t>MULTA CONTRATUAL MANUTENÇÃO DA ILUMINAÇÃO PÚBLICA - FUNCIP</t>
  </si>
  <si>
    <t>1.9.1.9.35.00.00.00.00</t>
  </si>
  <si>
    <t>MULTAS POR DANOS AO MEIO AMBIENTE</t>
  </si>
  <si>
    <t>1.9.1.9.50.00.00.00.00</t>
  </si>
  <si>
    <t>MULTAS POR AUTO DE INFRAÇÃO</t>
  </si>
  <si>
    <t>1.9.1.9.50.00.01.00.00</t>
  </si>
  <si>
    <t>Multas por Auto de Infração - IPTU</t>
  </si>
  <si>
    <t>1.9.1.9.50.00.02.00.00</t>
  </si>
  <si>
    <t>Multas por Auto de Infração - ITBI</t>
  </si>
  <si>
    <t>1.9.1.9.50.00.03.00.00</t>
  </si>
  <si>
    <t>Multas por Auto de Infração - Alvará</t>
  </si>
  <si>
    <t>1.9.1.9.50.00.04.00.00</t>
  </si>
  <si>
    <t>Multas por Auto de Infração - ISS</t>
  </si>
  <si>
    <t>1.9.1.9.50.00.05.00.00</t>
  </si>
  <si>
    <t>Multas por Auto de Infração - Transporte</t>
  </si>
  <si>
    <t>1.9.1.9.50.00.06.00.00</t>
  </si>
  <si>
    <t>Multas por Auto de Infração - Postura</t>
  </si>
  <si>
    <t>1.9.1.9.50.00.07.00.00</t>
  </si>
  <si>
    <t>Multas por Auto de Infração - Elevadores</t>
  </si>
  <si>
    <t>1.9.1.9.50.00.08.00.00</t>
  </si>
  <si>
    <t>Multas por Auto de Infração - Patrimônio/Obras</t>
  </si>
  <si>
    <t>1.9.1.9.99.00.00.00.00</t>
  </si>
  <si>
    <t>OUTRAS MULTAS</t>
  </si>
  <si>
    <t>1.9.2.0.00.00.00.00.00</t>
  </si>
  <si>
    <t>INDENIZACOES E RESTITUICOES</t>
  </si>
  <si>
    <t>1.9.2.1.00.00.00.00.00</t>
  </si>
  <si>
    <t>INDENIZAÇÕES</t>
  </si>
  <si>
    <t>1.9.2.2.99.00.00.00.00</t>
  </si>
  <si>
    <t>Outras Indenizações</t>
  </si>
  <si>
    <t>1.9.2.1.99.00.04.00.00</t>
  </si>
  <si>
    <t>Indeniz. por Dano - Recurso FMS</t>
  </si>
  <si>
    <t>1.9.2.1.99.00.05.00.00</t>
  </si>
  <si>
    <t>Indeniz. por Dano - Recurso Educação</t>
  </si>
  <si>
    <t>1.9.2.1.99.03.00.00.00</t>
  </si>
  <si>
    <t>1.9.2.2.00.00.00.00.00</t>
  </si>
  <si>
    <t>RESTITUIÇÕES</t>
  </si>
  <si>
    <t>1.9.2.2.10.00.00.00.00</t>
  </si>
  <si>
    <t>Compensações Financeiras entre o RGPS e o RPPS</t>
  </si>
  <si>
    <t>1.9.2.2.10.01.00.00.00</t>
  </si>
  <si>
    <t>OUTRAS RESTITUIÇÕES</t>
  </si>
  <si>
    <t>1.9.2.2.99.00.01.00.00</t>
  </si>
  <si>
    <t>RESTITUIÇÕES DETERMINADAS PELO TCE</t>
  </si>
  <si>
    <t>1.9.2.2.99.00.02.00.00</t>
  </si>
  <si>
    <t>PROGRAMA TROCA-TROCA</t>
  </si>
  <si>
    <t>1.9.2.2.99.00.07.00.00</t>
  </si>
  <si>
    <t>1.9.2.2.99.00.09.00.00</t>
  </si>
  <si>
    <t>RESTITUICAO PELO PAGAMENTO INDEVIDO</t>
  </si>
  <si>
    <t>1.9.2.2.99.00.09.01.00</t>
  </si>
  <si>
    <t>Restituição ao RPPS -  Previdência</t>
  </si>
  <si>
    <t>1.9.2.2.99.00.09.02.00</t>
  </si>
  <si>
    <t>Restituição ao RPPS -  Saúde</t>
  </si>
  <si>
    <t>1.9.2.2.99.00.10.00.00</t>
  </si>
  <si>
    <t>1.9.2.2.99.00.12.00.00</t>
  </si>
  <si>
    <t>OUTRAS RESTITUIÇÕES - FMDCA Doações</t>
  </si>
  <si>
    <t>1.9.2.2.99.00.14.00.00</t>
  </si>
  <si>
    <t>Outras Restituições - PNAC</t>
  </si>
  <si>
    <t>1.9.2.2.99.00.15.00.00</t>
  </si>
  <si>
    <t>Outras Restituições - PNAP</t>
  </si>
  <si>
    <t>1.9.2.2.99.00.16.00.00</t>
  </si>
  <si>
    <t>Outras Restituições - PNAE</t>
  </si>
  <si>
    <t>1.9.2.2.99.00.17.00.00</t>
  </si>
  <si>
    <t>Outras Restituições - PNAE Mais Educação</t>
  </si>
  <si>
    <t>1.9.2.2.99.00.18.00.00</t>
  </si>
  <si>
    <t>Outras Restituições - Educ. em Saúde</t>
  </si>
  <si>
    <t>1.9.2.2.99.00.19.00.00</t>
  </si>
  <si>
    <t>Outras Restituições - PABA</t>
  </si>
  <si>
    <t>1.9.2.2.99.00.20.00.00</t>
  </si>
  <si>
    <t>Outras Restituições - PJOV Piso Básico</t>
  </si>
  <si>
    <t>1.9.2.2.99.00.22.00.00</t>
  </si>
  <si>
    <t>Outras Restituições - Rec. Saúde Municipal</t>
  </si>
  <si>
    <t>1.9.2.2.99.00.24.00.00</t>
  </si>
  <si>
    <t>Outras Restituições - Salário Educação</t>
  </si>
  <si>
    <t>1.9.2.2.99.00.26.00.00</t>
  </si>
  <si>
    <t>Outras Restituições - CAPS</t>
  </si>
  <si>
    <t>1.9.3.0.00.00.00.00.00</t>
  </si>
  <si>
    <t>RECEITA DA DIVIDA ATIVA</t>
  </si>
  <si>
    <t>1.9.3.1.00.00.00.00.00</t>
  </si>
  <si>
    <t>RECEITA DA DIVIDA ATIVA TRIBUTARIA</t>
  </si>
  <si>
    <t>1.9.3.1.11.00.00.00.00</t>
  </si>
  <si>
    <t>RECEITA  DIVIDA ATIVA  IMP. SOBRE  PROPR. PREDIAL E TERRIT. URBANA</t>
  </si>
  <si>
    <t>1.9.3.1.11.00.01.00.00</t>
  </si>
  <si>
    <t>RECEITA DA DIVIDA ATIVA DO IPTU - PROPRIO</t>
  </si>
  <si>
    <t>1.9.3.1.11.00.02.00.00</t>
  </si>
  <si>
    <t>RECEITA DA DIVIDA ATIVA DO IPTU - MDE</t>
  </si>
  <si>
    <t>1.9.3.1.11.00.03.00.00</t>
  </si>
  <si>
    <t>RECEITA DA DIVIDA ATIVA DO IPTU - ASPS</t>
  </si>
  <si>
    <t>1.9.3.1.13.00.00.00.00</t>
  </si>
  <si>
    <t>RECEITA DA DIVIDA ATIVA SOBRE SERV. QUALQUER NATUREZA - ISS</t>
  </si>
  <si>
    <t>1.9.3.1.13.00.01.00.00</t>
  </si>
  <si>
    <t>RECEITA DA DIVIDA ATIVA DO ISS - PROPRIO</t>
  </si>
  <si>
    <t>1.9.3.1.13.00.02.00.00</t>
  </si>
  <si>
    <t>RECEITA DA DIVIDA ATIVA DO ISS - MDE</t>
  </si>
  <si>
    <t>1.9.3.1.13.00.03.00.00</t>
  </si>
  <si>
    <t>RECEITA DA DIVIDA ATIVA DO ISS - ASPS</t>
  </si>
  <si>
    <t>1.9.3.1.35.00.00.00.00</t>
  </si>
  <si>
    <t>RECEITA DA DÍVIDA ATIVA DA TAXA DE FISCALIZAÇÃO E VIGILÂNCIA SANITÁRIA</t>
  </si>
  <si>
    <t>1.9.3.1.99.00.00.00.00</t>
  </si>
  <si>
    <t>RECEITA DA DIVIDA ATIVA DE OUTROS TRIBUTOS</t>
  </si>
  <si>
    <t>1.9.3.1.99.01.00.00.00</t>
  </si>
  <si>
    <t>RECEITA DA DIVIDA ATIVA DE OUTROS TRIBUTOS PRINCIPAL</t>
  </si>
  <si>
    <t>1.9.3.1.99.01.01.00.00</t>
  </si>
  <si>
    <t>RECEITA DA DIVIDA ATIVA DAS TAXAS</t>
  </si>
  <si>
    <t>1.9.3.1.99.01.02.00.00</t>
  </si>
  <si>
    <t>DÍVIDA ATIVA DA TAXA DE INSPEÇÃO SANITÁRIA</t>
  </si>
  <si>
    <t>1.9.3.1.99.01.04.00.00</t>
  </si>
  <si>
    <t>RECEITA DA DIVIDA ATIVA DA TAXA DE COLETA DE LIXO</t>
  </si>
  <si>
    <t>1.9.3.1.99.01.05.00.00</t>
  </si>
  <si>
    <t>RECEITA DA DIVIDA ATIVA ILUMINAÇÃO PÚBLICA</t>
  </si>
  <si>
    <t>1.9.3.2.00.00.00.00.00</t>
  </si>
  <si>
    <t>RECEITA DA DIVIDA ATIVA NAO TRIBUTARIA</t>
  </si>
  <si>
    <t>1.9.3.2.16.00.00.00.00</t>
  </si>
  <si>
    <t>RECEITA DA DIVIDA ATIVA DE OUTRAS CONTRIBUIÇÕES</t>
  </si>
  <si>
    <t>1.9.3.2.16.01.00.00.00</t>
  </si>
  <si>
    <t>RECEITA DA DIVIDA ATIVA DE OUTRAS CONTRIBUIÇÕES - PRINCIPAL</t>
  </si>
  <si>
    <t>1.9.3.2.16.01.0900.00</t>
  </si>
  <si>
    <t>Receita da Divida Ativa de Outras Contribuição Iluminação Pública</t>
  </si>
  <si>
    <t>1.9.3.2.99.00.00.00.00</t>
  </si>
  <si>
    <t>RECEITA DA DIVIDA ATIVA NAO TRIBUTARIA DE OUTRAS RECEITAS</t>
  </si>
  <si>
    <t>1.9.3.2.99.01.00.00.00</t>
  </si>
  <si>
    <t>RECEITA DA DIVIDA ATIVA NAO TRIBUTARIA DE OUTRAS RECEITAS – Principal</t>
  </si>
  <si>
    <t>1.9.3.2.99.01.04.00.00</t>
  </si>
  <si>
    <t>RECEITA DA DIVIDA ATIVA NÃO TRIBUTARIA DA CONCESSÃO DE EMPRESTIMOS</t>
  </si>
  <si>
    <t>1.9.3.2.99.01.07.00.00</t>
  </si>
  <si>
    <t>RECEITA DA DIVIDA ATIVA NAO TRIBUTARIA PROVENIENTE DA  
IMPUTACAO DE  MULTAS DIVERSAS</t>
  </si>
  <si>
    <t>1.9.9.0.00.00.00.00.00</t>
  </si>
  <si>
    <t>RECEITAS DIVERSAS</t>
  </si>
  <si>
    <t>1.9.9.0.02.00.00.00.00</t>
  </si>
  <si>
    <t>RECEITA DE ÔNUS DE SUCUBÊNCIA DE AÇÕES JUDICIAIS</t>
  </si>
  <si>
    <t>1.9.9.0.02.01.00.00.00</t>
  </si>
  <si>
    <t>Receitas de Honorários de Advogados</t>
  </si>
  <si>
    <t>1.9.9.0.99.00.00.00.00</t>
  </si>
  <si>
    <t>OUTRAS RECEITAS</t>
  </si>
  <si>
    <t>1.9.9.0.99.00.01.00.00</t>
  </si>
  <si>
    <t>OUTRAS RECEITAS DIRETAMENTE ARREC. PELO RPPS</t>
  </si>
  <si>
    <t>1.9.9.0.99.00.01.01.00</t>
  </si>
  <si>
    <t>OUTRAS RECEITAS DIRETAMENTE ARRECADADAS PELO RPPS-PREVID</t>
  </si>
  <si>
    <t>1.9.9.0.99.00.01.02.00</t>
  </si>
  <si>
    <t>OUTRAS RECEITAS DIRETAMENTE ARRECADADAS PELO RPPS-SAÚDE</t>
  </si>
  <si>
    <t>1.9.9.0.99.00.07.00.00</t>
  </si>
  <si>
    <t>OUTRAS RECEITAS DIVERSAS</t>
  </si>
  <si>
    <t>1.9.9.0.99.00.08.00.00</t>
  </si>
  <si>
    <t>OUTRAS RECEITAS DIVERSAS - FUNREBOM</t>
  </si>
  <si>
    <t>2.0.0.0.00.00.00.00.00</t>
  </si>
  <si>
    <t>RECEITAS DE CAPITAL</t>
  </si>
  <si>
    <t>2.1.0.0.00.00.00.00.00</t>
  </si>
  <si>
    <t>OPERACOES DE CREDITO</t>
  </si>
  <si>
    <t>2.1.1.0.00.00.00.00.00</t>
  </si>
  <si>
    <t>OPERACOES DE CREDITO INTERNAS</t>
  </si>
  <si>
    <t>2.1.1.4.00.00.00.00.00</t>
  </si>
  <si>
    <t>OPERAÇÕES DE CRÉDITO INTERNAS CONTRATUAIS</t>
  </si>
  <si>
    <t>2.1.1.4.99.00.00.00.00</t>
  </si>
  <si>
    <t>OUTRAS OPERAÇÕES DE CRÉDITO INTERNAS – CONTRATUAIS</t>
  </si>
  <si>
    <t>2.1.1.4.99.00.01.00.00</t>
  </si>
  <si>
    <t>1325</t>
  </si>
  <si>
    <t>Pró-Moradias – Cadena</t>
  </si>
  <si>
    <t>2.1.1.4.99.00.02.00.00</t>
  </si>
  <si>
    <t>1315</t>
  </si>
  <si>
    <t>Pró-Moradias (PAC) - SANTA MARTA</t>
  </si>
  <si>
    <t>2.1.2.0.00.00.00.00.00</t>
  </si>
  <si>
    <t>OPERACOES DE CREDITO EXTERNAS</t>
  </si>
  <si>
    <t>2.1.2.3.00.00.00.00.00</t>
  </si>
  <si>
    <t>OPERACOES DE CREDITO EXTERNAS CONTRATUAIS</t>
  </si>
  <si>
    <t>2.1.2.3.05.00.00.00.00</t>
  </si>
  <si>
    <t>1119</t>
  </si>
  <si>
    <t>OPERACOES DE CREDITO EXTERNAS PARA PROGRAMAS DE MODERNIZACAO DA  ADMINISTRACAO PÚBLICA</t>
  </si>
  <si>
    <t>2.1.2.3.99.00.00.00.00</t>
  </si>
  <si>
    <t>OUTRAS OPERAÇÕES DE CRÉDITO EXTERNAS CONTRATUAIS</t>
  </si>
  <si>
    <t>2.1.2.3.99.00.01.00.00</t>
  </si>
  <si>
    <t>BANCO MUNDIAL</t>
  </si>
  <si>
    <t>2.2.0.0.00.00.00.00.00</t>
  </si>
  <si>
    <t>ALIENACAO DE BENS</t>
  </si>
  <si>
    <t>2.2.1.0.00.00.00.00.00</t>
  </si>
  <si>
    <t>ALIENACAO DE BENS MÓVEIS</t>
  </si>
  <si>
    <t>2.2.1.5.00.00.00.00.00</t>
  </si>
  <si>
    <t>ALIENACAO DE VEÍCULOS</t>
  </si>
  <si>
    <t>2.2.1.6.00.00.00.00.00</t>
  </si>
  <si>
    <t>ALIENAÇÃO DE MÓVEIS E UTENSÍLIOS</t>
  </si>
  <si>
    <t>2.2.1.7.00.00.00.00.00</t>
  </si>
  <si>
    <t>ALIENAÇÃO DE EQUIPAMENTOS</t>
  </si>
  <si>
    <t>2.2.1.9.00.00.00.00.00</t>
  </si>
  <si>
    <t>ALIENAÇÃO DE OUTROS BENS MÓVEIS</t>
  </si>
  <si>
    <t>2.2.1.9.00.00.01.00.00</t>
  </si>
  <si>
    <t>ALIENAÇÃO DE BENS MÓVEIS ADQUIRIDOS COM RECURSOS VINCULADOS</t>
  </si>
  <si>
    <t>2.2.1.9.00.00.01.02.00</t>
  </si>
  <si>
    <t>Alienação de Bens - SMS</t>
  </si>
  <si>
    <t>2.2.1.9.00.00.01.03.00</t>
  </si>
  <si>
    <t>Alienação de Bens - SMED</t>
  </si>
  <si>
    <t>2.2.2.0.00.00.00.00.00</t>
  </si>
  <si>
    <t>ALIENACAO DE BENS IMÓVEIS</t>
  </si>
  <si>
    <t>2.2.2.5.00.00.00.00</t>
  </si>
  <si>
    <t>ALIENACAO DE IMÓVEIS URBANOS</t>
  </si>
  <si>
    <t>2.3.0.0.00.00.00.00.00</t>
  </si>
  <si>
    <t>AMORTIZACAO DE EMPRÉSTIMOS</t>
  </si>
  <si>
    <t>2.3.0.0.99.00.00.00.00</t>
  </si>
  <si>
    <t>AMORTIZACOES DE EMPRÉSTIMOS DIVERSOS</t>
  </si>
  <si>
    <t>2.3.0.0.99.00.01.00.00</t>
  </si>
  <si>
    <t>AMORTIZACAO DE FINANCIAMENTOS CONCEDIDOS AOS CONTRIBUINTES E/OU AGRICULTORES</t>
  </si>
  <si>
    <t>2.4.0.0.00.00.00.00.00</t>
  </si>
  <si>
    <t>TRANSFERENCIAS DE CAPITAL</t>
  </si>
  <si>
    <t>2.4.2.0.00.00.00.00.00</t>
  </si>
  <si>
    <t>2.4.2.1.00.00.00.00.00</t>
  </si>
  <si>
    <t>TRANSFERENCIAS DA UNIAO</t>
  </si>
  <si>
    <t>2.4.2.1.01.00.00.00.00</t>
  </si>
  <si>
    <t>TRANSFERÊNCIA DE RECURSOS DO SISTEMA ÚNICO DE SAÚDE</t>
  </si>
  <si>
    <t>2.4.2.1.01.00.01.00.00</t>
  </si>
  <si>
    <t xml:space="preserve">Programa de Requalificação de UBS </t>
  </si>
  <si>
    <t>2.4.2.1.01.00.02.00.00</t>
  </si>
  <si>
    <t>2.4.2.1.02.00.00.00.00</t>
  </si>
  <si>
    <t>TRANSFERÊNCIA DE RECURSOS DESTINADOS A PROGRAMAS DE EDUCAÇÃO</t>
  </si>
  <si>
    <t>2.4.2.1.99.00.00.00.00</t>
  </si>
  <si>
    <t>2.4.2.1.99.00.01.00.00</t>
  </si>
  <si>
    <t>PAC - Contrato 218.815-56</t>
  </si>
  <si>
    <t>2.4.2.1.99.00.19.00.00</t>
  </si>
  <si>
    <t>Cont. 263.387-13 Aquis. Equip. Esportivo</t>
  </si>
  <si>
    <t>2.4.2.1.99.00.12.00.00</t>
  </si>
  <si>
    <t>PRONASCI - Vídeo-Monitoramento</t>
  </si>
  <si>
    <t>2.4.2.1.99.00.13.00.00</t>
  </si>
  <si>
    <t>1389</t>
  </si>
  <si>
    <t>PRONASCI - Praça da Juventude</t>
  </si>
  <si>
    <t>2.4.2.1.99.00.14.00.00</t>
  </si>
  <si>
    <t>1390</t>
  </si>
  <si>
    <t>Políticas para Mulheres - Casa de Passagem</t>
  </si>
  <si>
    <t>2.4.2.1.99.00.15.00.00</t>
  </si>
  <si>
    <t>1391</t>
  </si>
  <si>
    <t>Políticas para Mulheres - Equipamento</t>
  </si>
  <si>
    <t>2.4.2.1.99.00.16.00.00</t>
  </si>
  <si>
    <t>1355</t>
  </si>
  <si>
    <t>Contrato 266.086-44 - Rua João Lobo D'Ávila</t>
  </si>
  <si>
    <t>2.4.2.1.99.00.17.00.00</t>
  </si>
  <si>
    <t>1341</t>
  </si>
  <si>
    <t>Contrato 265.155-65 Cobertura Irmão Quintino</t>
  </si>
  <si>
    <t>2.4.2.1.99.00.18.00.00</t>
  </si>
  <si>
    <t>1336</t>
  </si>
  <si>
    <t>Contrato 256.097-60 Rua das Limeiras</t>
  </si>
  <si>
    <t>Contrato 263.387-13 - Aquisição Equipamentos Esportivos</t>
  </si>
  <si>
    <t>2.4.2.1.99.00.32.00.00</t>
  </si>
  <si>
    <t>1417</t>
  </si>
  <si>
    <t>Contrato 327.130-80 - Aquisição de Máquinas p/ Estrada</t>
  </si>
  <si>
    <t>2.4.2.1.99.00.33.00.00</t>
  </si>
  <si>
    <t>1407</t>
  </si>
  <si>
    <t>Contrato  306.502-46 - Revitalização Praça Mena Barreto</t>
  </si>
  <si>
    <t>2.4.2.1.99.00.37.00.00</t>
  </si>
  <si>
    <t>Contrato 310.558-91 - Pavimentação de Ruas</t>
  </si>
  <si>
    <t>2.4.2.1.99.00.38.00.00</t>
  </si>
  <si>
    <t>Contrato 299.711-02 - Pavimentação de Ruas</t>
  </si>
  <si>
    <t>2.4.2.1.99.00.40.00.00</t>
  </si>
  <si>
    <t>Contrato 363.505-68 Construção de Praças</t>
  </si>
  <si>
    <t>2.4.2.1.99.00.62.00.00</t>
  </si>
  <si>
    <t>Contrato 390.473-58 - Pavimentação Asfáltica da Rua Três de Maio</t>
  </si>
  <si>
    <t>2.4.2.1.99.00.63.00.00</t>
  </si>
  <si>
    <t>Contrato 401.057-62 - Pavimentação Asfaltática da Rua Dom Erico Ferrari</t>
  </si>
  <si>
    <t>2.4.2.1.99.00.65.00.00</t>
  </si>
  <si>
    <t>Contrato  375.086-59 - Reforma do CEO</t>
  </si>
  <si>
    <t>2.4.2.1.99.00.66.00.00</t>
  </si>
  <si>
    <t>Estruturação da Rede Básica de Saúde</t>
  </si>
  <si>
    <t>2.4.2.1.99.00.67.00.00</t>
  </si>
  <si>
    <t>Contr. 387.527-35 - Revitalização do Complexo Guarani Atlântico</t>
  </si>
  <si>
    <t>2.4.2.2.00.00.00.00.00</t>
  </si>
  <si>
    <t>2.4.2.2.01.00.00.00.00</t>
  </si>
  <si>
    <t>TRANSFERÊNCIAS DE RECURSOS DO SISTEMA ÚNICO DE SAÚDE - SUS</t>
  </si>
  <si>
    <t>2.4.2.2..01.00.02.00.00</t>
  </si>
  <si>
    <t>4293</t>
  </si>
  <si>
    <t>AQUISIÇÃO DE EQUIPAMENTOS E MATERIAIS PERMANENTES HOSPITALARES</t>
  </si>
  <si>
    <t>2.4.2.2.09.00.00.00.00</t>
  </si>
  <si>
    <t>OUTRAS TRANSFERÊNCIAS DOS ESTADOS</t>
  </si>
  <si>
    <t>2.4.7.0.00.00.00.00.00</t>
  </si>
  <si>
    <t>TRANSFERÊNCIA DE CONVÊNOS</t>
  </si>
  <si>
    <t>2.4.7.1.00.00.00.00.00</t>
  </si>
  <si>
    <t>TRANSFERÊNCIAS DE CONVÊNIOS DA UNIÃO E DE DUAS ENTIDADES</t>
  </si>
  <si>
    <t>2.4.7.1.02.00.00.00.00</t>
  </si>
  <si>
    <t>TRANSFERÊNCIAS DE CONVÊNIOS DA UNIÃO DESTINADAS A PROGRAMAS DE EDUCAÇÃO</t>
  </si>
  <si>
    <t>2.4.7.1.02.00.08.00.00</t>
  </si>
  <si>
    <t>Convenio 704173/2010 - Proinfância</t>
  </si>
  <si>
    <t>2.5.0.0.00.00.00.00.00</t>
  </si>
  <si>
    <t>Outras Receitas de Capital</t>
  </si>
  <si>
    <t>2.5.5.0.00.00.00.00.00</t>
  </si>
  <si>
    <t>Receita da Dívida Ativa Proveniente de Amortização de Empréstimos e 
Financiamentos</t>
  </si>
  <si>
    <t>2.5.9.0.00.00.00.00.00</t>
  </si>
  <si>
    <t>2.5.9.0.00.00.03.00.00</t>
  </si>
  <si>
    <t>Variação Cambial - Operação de Crédito</t>
  </si>
  <si>
    <t>7.0.0.0.00.00.00.00.00</t>
  </si>
  <si>
    <t>Receitas Correntes  Intra-Orçamentárias</t>
  </si>
  <si>
    <t>7.2.0.0.00.00.00.00.00</t>
  </si>
  <si>
    <t>Receita de Contribuições - Intra-Orçamentárias</t>
  </si>
  <si>
    <t>7.2.1.0.00.00.00.00.00</t>
  </si>
  <si>
    <t>Contribuições Sociais-Intra-orçamentárias</t>
  </si>
  <si>
    <t>7.2.1.0.01.01.01.00.00</t>
  </si>
  <si>
    <t>Contrib Patronal P/Atendim à Saúde Médica do Serv - Fdo Saúde</t>
  </si>
  <si>
    <t>7.2.1.0.01.01.01.01.00</t>
  </si>
  <si>
    <t>Contribuição Patronal P/ o Atendim. à Saúde Méd. do Servidor -Exec</t>
  </si>
  <si>
    <t>7.2.1.0.29.00.00.00.00</t>
  </si>
  <si>
    <t>Contribuições Previdenciárias do Regime Próprio-Intra-Orçam</t>
  </si>
  <si>
    <t>7.2.1.0.29.01.00.00.00.</t>
  </si>
  <si>
    <t>Contribuição Patronal de Servidor Ativo Civil - Intra-Orçamentária</t>
  </si>
  <si>
    <t>7.2.1.0.29.01.01.00.00.</t>
  </si>
  <si>
    <t>Contribuição Patronal de Servidor Ativo Civil -Legislativo</t>
  </si>
  <si>
    <t>7.2.1.0.29.01.02.00.00.</t>
  </si>
  <si>
    <t>Contribuição Patronal de Servidor Ativo Civil -Executivo</t>
  </si>
  <si>
    <t>7.2.1.0.29.01.03.00.00.</t>
  </si>
  <si>
    <t>Contribuição Patronal de Servidor Ativo Civil -Escritorio da Cidade</t>
  </si>
  <si>
    <t>7.2.1.0.29.01.04.00.00.</t>
  </si>
  <si>
    <t>Contribuição Patronal de Servidor Ativo Civil -Ipassp</t>
  </si>
  <si>
    <t>7.2.1.0.29.13.00.00.00.</t>
  </si>
  <si>
    <t>Contribuição Previdenciária Para Amortização do Déficit Atuarial</t>
  </si>
  <si>
    <t>7.2.1.0.29.13.01.00.00.</t>
  </si>
  <si>
    <t>Contribuição Previd.Para Amortiz.do Déficit Atuarial - Legislativo</t>
  </si>
  <si>
    <t>7.2.1.0.29.13.02.00.00.</t>
  </si>
  <si>
    <t>Contribuição Previd.Para Amortiz.do Déficit Atuarial - Executivo</t>
  </si>
  <si>
    <t xml:space="preserve"> </t>
  </si>
  <si>
    <t>(-) DEDUÇÃO DA RECEITA P/ FORMAÇÃO FUNDEB</t>
  </si>
  <si>
    <t>(R) COTA PARTE DO FPM – FUNDEB</t>
  </si>
  <si>
    <t xml:space="preserve">(R) COTA PARTE ITR - FUNDEB  </t>
  </si>
  <si>
    <t>(R) TRANSF. FINANCEIRA L.C. 87/96 - FUNDEB</t>
  </si>
  <si>
    <t>(R) COTA PARTE DO ICMS - FUNDEB</t>
  </si>
  <si>
    <t>(R) COTA PARTE DO IPVA - FUNDEB</t>
  </si>
  <si>
    <t>(R) COTA PARTE DO IPI/EXPORTAÇÃO - FUNDEB</t>
  </si>
  <si>
    <t>(-) DEDUÇÃO DA RECEITA POR RENÚNCIA</t>
  </si>
  <si>
    <t>ITBI - Próprio</t>
  </si>
  <si>
    <t>ITBI - MDE</t>
  </si>
  <si>
    <t>ITBI - ASPS</t>
  </si>
  <si>
    <t>(-) DEDUÇÃO DA RECEITA POR RESTITUIÇÃO</t>
  </si>
  <si>
    <t>Contribuição dos Serv.Ativos p/Assist.Med.dos Serv.-</t>
  </si>
  <si>
    <t>Contribuição de Servidor Ativo Civil - Executivo</t>
  </si>
  <si>
    <t xml:space="preserve">Contribuição de Servidor Ativo Civil - Ind.- Esc. </t>
  </si>
  <si>
    <t>Outras Receitas Diret. Arrec. Rpps - Saud.</t>
  </si>
  <si>
    <t>7.2.1.0.29.01.02.00.00</t>
  </si>
  <si>
    <t>Contr. Patronal Serv. Ativo Civil - Executivo</t>
  </si>
  <si>
    <t>(-) DEDUÇÃO DA RECEITA POR DESCONTO CONCEDIDO</t>
  </si>
  <si>
    <t>(-) DEDUÇÃO DA RECEITA POR COMPENSAÇÃO</t>
  </si>
  <si>
    <t>1.9.3.2.16.01.09.00.00</t>
  </si>
  <si>
    <t xml:space="preserve">(-) OUTRAS DEDUÇÕES DA RECEITA </t>
  </si>
  <si>
    <t>Rec.Rem. de Aplicações Financeiras - Fundo de Assist. a Saúde do Servidor</t>
  </si>
  <si>
    <t>Remuneração em Investimentos de Renda Variável</t>
  </si>
  <si>
    <t>TOTAL DE DEDUÇÕES</t>
  </si>
  <si>
    <t>TOTAL GERAL</t>
  </si>
  <si>
    <t>TÍTULO CONTA</t>
  </si>
  <si>
    <t>FONTE</t>
  </si>
  <si>
    <t>2016</t>
  </si>
  <si>
    <t>2017</t>
  </si>
  <si>
    <t>IRRF sobre Rendimentos do Trabalho- Ativos/Inativos do Poder Executivo/Indiretas</t>
  </si>
  <si>
    <t>IRRF sobre Rendimentos - Prestação de Serviços de Terceiros - Poder Executivo/Indiretas</t>
  </si>
  <si>
    <t>IRRF - Prestação de Serviços Terceiros - Poder Executivo/Indiretas - Próprio</t>
  </si>
  <si>
    <t>IRRF - Prestação de Serviços Terceiros - Poder Executivo/Indiretas - MDE</t>
  </si>
  <si>
    <t xml:space="preserve">IRRF - Prestação de Serviços Terceiros - Poder Executivo/Indiretas - ASPS </t>
  </si>
  <si>
    <t xml:space="preserve">IRRF sobre  Rendimentos - Prestação de Serviços de Terceiros - Poder Legislativo </t>
  </si>
  <si>
    <t xml:space="preserve">IRRF - Prestação de Serviços de Terceiros - Poder Legislativo - Próprio </t>
  </si>
  <si>
    <t xml:space="preserve">IRRF - Prestação de Serviços de Terceiros - Poder Legislativo - MDE </t>
  </si>
  <si>
    <t xml:space="preserve">IRRF - Prestação de Serviços de Terceiros - Poder Legislativo - ASPS </t>
  </si>
  <si>
    <t>Imp. s/ Transmissão "Inter Vivos" Bens Imóv. de Direitos Reais s/ Imóveis</t>
  </si>
  <si>
    <t>Imposto Sobre Produção e Circulação</t>
  </si>
  <si>
    <t>1.1.1.3.05.00.01.00.00</t>
  </si>
  <si>
    <t>1.1.1.3.05.00.02.00.00</t>
  </si>
  <si>
    <t>1.1.1.3.05.00.03.00.00</t>
  </si>
  <si>
    <t>Taxa de Licença para Funcionamento de Estabelecimentos Comerciais,  Industriais e Prestadora de Serviços</t>
  </si>
  <si>
    <t>Taxa para Prevenção Incêndio</t>
  </si>
  <si>
    <t>1.1.2.1.99.10.00.00.00</t>
  </si>
  <si>
    <t>Taxa de Serviço de Inspeção Municipal - SI</t>
  </si>
  <si>
    <t>1.1.2.2.99.00.10.00.00</t>
  </si>
  <si>
    <t>Taxa de Inscrição no Concurso</t>
  </si>
  <si>
    <t>Contribuição de Servidor Ativo Civil - Indiretas –IPLAN</t>
  </si>
  <si>
    <t>1.2.1.0.99.00.17.00.00</t>
  </si>
  <si>
    <t>Contribuição ao FMAS</t>
  </si>
  <si>
    <t>1.2.3.0.00.00.00.00</t>
  </si>
  <si>
    <t>1.3.2.2.00.00.00.00</t>
  </si>
  <si>
    <t>Dividendos</t>
  </si>
  <si>
    <t>Remuneração de Depósitos de Recursos Vinculados - Fundo de Saúde</t>
  </si>
  <si>
    <t>4841</t>
  </si>
  <si>
    <t>1.3.2.5.01.03.13.00.00.</t>
  </si>
  <si>
    <t>Rec. Rem. de Dep. Banc. - Saúde do Trabalhador – Fed.</t>
  </si>
  <si>
    <t>Rec. Rem. de Dep. Banc. - A Nota é Minha</t>
  </si>
  <si>
    <t>4300</t>
  </si>
  <si>
    <t>1.3.2.5.01.03.61.0000</t>
  </si>
  <si>
    <t>1.3.2.5.01.03.62.0000</t>
  </si>
  <si>
    <t>Rec. Rem. de Dep. Banc. - Convênios e Emendas</t>
  </si>
  <si>
    <t>Rec. Rem. de Dep. Banc. - PMAQ</t>
  </si>
  <si>
    <t>1.3.2.5.01.03.79.00.00</t>
  </si>
  <si>
    <t>Rec. Rem. de Dep. Banc. de Rec. Vinculados – Manut. Desenv. Ensino</t>
  </si>
  <si>
    <t>Rec. Rem. de Dep. Banc. de Rec. Vinculados - Ações e Serviços Públicos de Saúde - ASPS</t>
  </si>
  <si>
    <t xml:space="preserve">Rec. Rem. de Dep. Banc. de Rec. Vinculados - Fundo Nacional de Assistência Social - FNAS </t>
  </si>
  <si>
    <t>Rec. Rem. de Dep. Banc. - PETI Bolsa</t>
  </si>
  <si>
    <t>Rec. Rem. de Dep. Banc. - IGDBF</t>
  </si>
  <si>
    <t>Rec. Rem. de Dep. Banc. - PJOV - Pró-Jovem</t>
  </si>
  <si>
    <t>1.3.2.5.01.10.48.00.00</t>
  </si>
  <si>
    <t>Rec. Rem. de Dep. Banc. - Conv. 827351/2016</t>
  </si>
  <si>
    <t>1504</t>
  </si>
  <si>
    <t>1.3.2.5.01.10.49.00.00</t>
  </si>
  <si>
    <t>Rec. Rem. de Dep. Banc. - Conv. 827815/2016</t>
  </si>
  <si>
    <t>1505</t>
  </si>
  <si>
    <t>Rec. Rem. de Dep. Banc. - Conv. 842349/2016 Aquisição de Veic</t>
  </si>
  <si>
    <t>1506</t>
  </si>
  <si>
    <t>Rec. Rem. de Dep. Banc. - FNDE - PDDE</t>
  </si>
  <si>
    <t>Rec. Rem. de Dep. Banc. - FNDE - Pró-Infância</t>
  </si>
  <si>
    <t>1.3.2.5.01.11.22.00.00</t>
  </si>
  <si>
    <t>Rec. Rem. de Dep. Banc. - FNDE - PAR 201304429</t>
  </si>
  <si>
    <t>1496</t>
  </si>
  <si>
    <t>1.3.2.5.01.11.23.00.00</t>
  </si>
  <si>
    <t>Rec. Rem. de Dep. Banc. - FNDE - Caminho da Escola</t>
  </si>
  <si>
    <t>1501</t>
  </si>
  <si>
    <t>Rec. Rem. de Dep. Banc. - FUNDURAM – EC</t>
  </si>
  <si>
    <t>REC. REM. DEP. BANC. - FEAS Governo do Estado</t>
  </si>
  <si>
    <t>Rec. Rem. de Dep. Banc. - FUNDELL</t>
  </si>
  <si>
    <t>Rec. Rem. de Dep. Banc. - Contrato 247.827-05 Centro de Eventos</t>
  </si>
  <si>
    <t>Rec. Rem. de Dep. Banc. - Contrato 401.057-62 - Planej.</t>
  </si>
  <si>
    <t>1.3.2.5.01.99.99.78.00</t>
  </si>
  <si>
    <t>Rec. Rem. de Dep. Banc. - Contrato Contrato Patrulha Agrícola</t>
  </si>
  <si>
    <t>1482</t>
  </si>
  <si>
    <t>1.3.2.5.01.99.99.79.00</t>
  </si>
  <si>
    <t>Rec. Rem. de Dep. Banc. - Contrato 1.001.643-04 - Ações de Infra</t>
  </si>
  <si>
    <t>1458</t>
  </si>
  <si>
    <t>1.3.2.5.01.99.99.80.00</t>
  </si>
  <si>
    <t>Rec. Rem. de Dep. Banc. - Contrato Cadena</t>
  </si>
  <si>
    <t>1.3.2.5.01.99.99.81.00</t>
  </si>
  <si>
    <t xml:space="preserve">Rec. Rem. de Dep. Banc. - Contrato 229.039-88 </t>
  </si>
  <si>
    <t>1.3.2.5.01.99.99.82.00</t>
  </si>
  <si>
    <t>Rec. Rem. de Dep. Banc. - Cont. 805191/2014 - Aquis. Equip.</t>
  </si>
  <si>
    <t>1484</t>
  </si>
  <si>
    <t>1.3.2.5.01.99.99.83.00</t>
  </si>
  <si>
    <t xml:space="preserve">Rec. Rem. de Dep. Banc. - Contrato 389.907-72 CRAS </t>
  </si>
  <si>
    <t>1453</t>
  </si>
  <si>
    <t>1.3.2.5.01.99.99.84.00</t>
  </si>
  <si>
    <t>Rec. Rem. de Dep. Banc. - Contrato 399.658-75</t>
  </si>
  <si>
    <t>1465</t>
  </si>
  <si>
    <t>1.3.2.5.01.99.99.85.00</t>
  </si>
  <si>
    <t>Rec. Rem. de Dep. Banc. - Contr.809178/2014 - Pavim</t>
  </si>
  <si>
    <t>1483</t>
  </si>
  <si>
    <t>1.3.2.5.01.99.99.86.00</t>
  </si>
  <si>
    <t>Rec. Rem. de Dep. Banc. - Contr. 398239-75 - Restaurante Popular</t>
  </si>
  <si>
    <t>1456</t>
  </si>
  <si>
    <t>1.3.2.5.01.99.99.87.00</t>
  </si>
  <si>
    <t>Rec. Rem. de Dep. Banc. - Contr. 785577-13 - Revitaliz. Alam. Escul</t>
  </si>
  <si>
    <t>1471</t>
  </si>
  <si>
    <t>1.3.2.5.01.99.99.88.00</t>
  </si>
  <si>
    <t>Rec. Rem. de Dep. Banc. - Conv.822530 PELC</t>
  </si>
  <si>
    <t>1494</t>
  </si>
  <si>
    <t>1.3.2.5.01.99.99.89.00</t>
  </si>
  <si>
    <t>Rec. Rem. de Dep. Banc. - Contr. 811209-14</t>
  </si>
  <si>
    <t>1490</t>
  </si>
  <si>
    <t>1.3.2.5.01.99.99.90.00</t>
  </si>
  <si>
    <t>Rec. Rem. de Dep. Banc. - Contr. 799546-13</t>
  </si>
  <si>
    <t>1472</t>
  </si>
  <si>
    <t>1.3.2.5.01.99.99.91.00</t>
  </si>
  <si>
    <t>Rec. Rem. de Dep. Banc. - Contr. 413.011-69</t>
  </si>
  <si>
    <t>1491</t>
  </si>
  <si>
    <t>1.3.2.5.01.99.99.92.00</t>
  </si>
  <si>
    <t>Rec. Rem. de Dep. Banc. - Ações de Recup. Termo Comp.</t>
  </si>
  <si>
    <t>1495</t>
  </si>
  <si>
    <t>1.3.2.5.01.99.99.93.00</t>
  </si>
  <si>
    <t>Rec. Rem. de Dep. Banc. - CORSAN Ação Civil Pública</t>
  </si>
  <si>
    <t>1511</t>
  </si>
  <si>
    <t>1.3.2.5.01.99.99.94.00</t>
  </si>
  <si>
    <t>Rec. Rem. de Dep. Banc. - Cont. 818588/2015 - Praça Dois de Nov.</t>
  </si>
  <si>
    <t>1493</t>
  </si>
  <si>
    <t>1.3.2.5.01.99.99.95.00</t>
  </si>
  <si>
    <t>Rec. Rem. de Dep. Banc. - FUNCULTURA</t>
  </si>
  <si>
    <t>1508</t>
  </si>
  <si>
    <t>Remuneração de Depósitos de Recursos Não Vinculados</t>
  </si>
  <si>
    <t>Rec. Rem. Dep. Rec. Não Vinculado - IPLAN</t>
  </si>
  <si>
    <t>1.3.2.8.10.00.05.00.00</t>
  </si>
  <si>
    <t>Remuneração em Investimentos de Renda Fixa – Tx. Adm.</t>
  </si>
  <si>
    <t>400</t>
  </si>
  <si>
    <t>RECEITA DE CONCESSÕES E PERMISSÕES</t>
  </si>
  <si>
    <t>Receitas de Concessões e Permissões - Serviços</t>
  </si>
  <si>
    <t>Outras Receitas de Concessões e Permissões - Serviços</t>
  </si>
  <si>
    <t>1.6.0.0.99.00.00.00.00</t>
  </si>
  <si>
    <t>Outros Serviços</t>
  </si>
  <si>
    <t>1.6.0.0.99.00.01.00.00</t>
  </si>
  <si>
    <t>Serviço de Máquinas</t>
  </si>
  <si>
    <t>1.7.2.1.01.03.00.00.00</t>
  </si>
  <si>
    <t>Cota-Extra do FPM  - 1% COTA ENTREGUE NO MÊS DE DEZEMBRO</t>
  </si>
  <si>
    <t>1.7.2.1.01.03.01.00.00</t>
  </si>
  <si>
    <t>Cota-Extra do FPM - 1% COTA ENTREGUE NO MÊS DE DEZEMBRO -PRÓPRIO</t>
  </si>
  <si>
    <t>1.7.2.1.01.03.02.00.00</t>
  </si>
  <si>
    <t>Cota-Extra do FPM - 1% COTA ENTREGUE NO MÊS DE DEZEMBRO PRÓPRIO - MDE</t>
  </si>
  <si>
    <t>1.7.2.1.01.03.03.00.00</t>
  </si>
  <si>
    <t>Cota-Extra do FPM - 1% COTA ENTREGUE NO MÊS DE DEZEMBRO PRÓPRIO - ASPS</t>
  </si>
  <si>
    <t>1.7.2.1.01.04.00.00.00</t>
  </si>
  <si>
    <t>Cota-Extra do FPM  - 1% COTA ENTREGUE NO MÊS DE JULHO</t>
  </si>
  <si>
    <t>1.7.2.1.01.04.01.00.00</t>
  </si>
  <si>
    <t>Cota-Extra do FPM - 1% COTA ENTREGUE NO MÊS DE JULHO -PRÓPRIO</t>
  </si>
  <si>
    <t>1.7.2.1.01.04.02.00.00</t>
  </si>
  <si>
    <t>Cota-Extra do FPM - 1% COTA ENTREGUE NO MÊS DE JULHO- PRÓPRIO - MDE</t>
  </si>
  <si>
    <t>1.7.2.1.01.04.03.00.00</t>
  </si>
  <si>
    <t>Cota-Extra do FPM - 1% COTA ENTREGUE NO MÊS DE JULHO - PRÓPRIO - ASPS</t>
  </si>
  <si>
    <t>COTA-PARTE DO IMPOSTO SOBRE A PROPRIEDADE TERRITORIAL RURAL - ITR</t>
  </si>
  <si>
    <t>TRANSFERENCIA DE RECURSOS DO SISTEMA UNICO DE SAUDE - SUS - REPASSE FUNDO A FUNDO</t>
  </si>
  <si>
    <t xml:space="preserve">SAÚDE DA FAMÍLIA - ESF </t>
  </si>
  <si>
    <t>1.7.2.1.33.01.02.07.00</t>
  </si>
  <si>
    <t>Prog. Saúde na Escola (RAB-SESC-SM)</t>
  </si>
  <si>
    <t>1.7.2.1.33.03.01.07.00</t>
  </si>
  <si>
    <t>Incentivos Pontuais P/ Ações de Serviços de Vigilância em Saúde</t>
  </si>
  <si>
    <t>1.7.2.1.33.03.01.08.00</t>
  </si>
  <si>
    <t>Prog. Qualif. Ações Vig. em Saúde</t>
  </si>
  <si>
    <t>1.7.2.1.33.05.05.00.00</t>
  </si>
  <si>
    <t>Prog. De Financ. Das Ações de Alim. E Nut.</t>
  </si>
  <si>
    <t>TRANSFERENCIAS DE RECURSOS DO FUNDO NACIONAL DE ASSISTENCIA SOCIAL - FNAS</t>
  </si>
  <si>
    <t>1.7.2.1.34.16.00.00.00</t>
  </si>
  <si>
    <t>FNAS - BPC</t>
  </si>
  <si>
    <t>TRANSFERENCIA DO SALÁRIO-EDUCAÇÃO</t>
  </si>
  <si>
    <t>TRANSFERENCIAS DIRETAS DO  FNDE REF.  PROGRAMA DINHEIRO DIRETO NA ESCOLA – PDDE</t>
  </si>
  <si>
    <t>TRANSFERENCIAS DIRETAS DO FNDE REF.  PROGRAMA NACIONAL  DE ALIMENTACAO ESCOLAR – PNAE</t>
  </si>
  <si>
    <t>TRANSFERENCIAS DIRETAS  DO FNDE REF.  PROGRAMA NACIONAL DE APOIO AO TRANSPORTE ESCOLAR – PNATE</t>
  </si>
  <si>
    <t>OUTRAS TRANSFERENCIAS DIRETAS DO FUNDO NACIONAL DO DESENVOLVIMENTO DAEDUCACAO – FNDE</t>
  </si>
  <si>
    <t xml:space="preserve">FNDE - BRASIL ALFABETIZADO - BRALF </t>
  </si>
  <si>
    <t xml:space="preserve">FNDE - PNAC - Programa Nacional de Alimentação Escolar </t>
  </si>
  <si>
    <t>1.7.2.1.35.99.10.00.00</t>
  </si>
  <si>
    <t>FNDE - PNAP- Programa Nacional de Alimentação Escolar - PRÉ</t>
  </si>
  <si>
    <t>1.7.2.1.35.99.11.00.00</t>
  </si>
  <si>
    <t>AUXÍLIO FINANCEIRO - ESFORÇO EXPORTADOR (MP N° 193/04)</t>
  </si>
  <si>
    <t>1.7.2.1.99.00.99.00.00</t>
  </si>
  <si>
    <t>1.7.2.1.99.00.99.01</t>
  </si>
  <si>
    <t>Contrato 317.541-41 - Trabalho Social Residencial Zilda Arns</t>
  </si>
  <si>
    <t>1488</t>
  </si>
  <si>
    <t>1.7.2.1.99.00.99.02</t>
  </si>
  <si>
    <t>Contrato 415.906-33 - Trabalho Social Residencial Leonel Brisola</t>
  </si>
  <si>
    <t>1489</t>
  </si>
  <si>
    <t>1.7.2.1.99.00.99.03</t>
  </si>
  <si>
    <t>Contrato 395.577-16 - Trabalho Social Residencial Dom Ivo</t>
  </si>
  <si>
    <t>1486</t>
  </si>
  <si>
    <t>1.7.2.1.99.00.99.04</t>
  </si>
  <si>
    <t xml:space="preserve">Contrato 302.429-59 - Trabalho Social Residencial Videiras </t>
  </si>
  <si>
    <t>1.7.2.2.33.06.00.00.00</t>
  </si>
  <si>
    <t>FES - Epidemiologia</t>
  </si>
  <si>
    <t>1.7.2.2.33.13.00.00.00</t>
  </si>
  <si>
    <t>FES - Nota Solidária</t>
  </si>
  <si>
    <t>1.7.2.2.33.16.00.00.00</t>
  </si>
  <si>
    <t>FES - PACS</t>
  </si>
  <si>
    <t>1.7.2.2.33.24.00.00.00</t>
  </si>
  <si>
    <t>Incentivo para Controle da Tuberculose</t>
  </si>
  <si>
    <t>1.7.2.2.33.27.00.00.00</t>
  </si>
  <si>
    <t>Região Resolve - Aquisição de Equip. UBS</t>
  </si>
  <si>
    <t>1.7.3.0.00.00.00.00.00</t>
  </si>
  <si>
    <t>TRANSFERÊNCIAS DE INSTITUIÇÕES PRIVADAS</t>
  </si>
  <si>
    <t>1.7.3.0.00.00.01.00.00</t>
  </si>
  <si>
    <t>DOAÇÕES EM BENEFÍCIO DE CRIANÇAS E ADOLESCENTES - PJ</t>
  </si>
  <si>
    <t>1.7.2.0.00.00.02.00.00</t>
  </si>
  <si>
    <t>DOAÇÕES EM BENEFÍCIO DE IDOSOS- PJ</t>
  </si>
  <si>
    <t>1.7.2.0.00.00.03.00.00</t>
  </si>
  <si>
    <t>DOAÇÕES AO FUNDO MUNICIPAL DE ASSIST. SOCIAL - PJ</t>
  </si>
  <si>
    <t>1.7.5.0.00.00.00.00.00</t>
  </si>
  <si>
    <t>TRANSFERÊNCIAS DE PESSOAS</t>
  </si>
  <si>
    <t>1.7.5.0.00.00.01.00.00</t>
  </si>
  <si>
    <t>DOAÇÕES EM BENEFÍCIO DE CRIANÇAS E ADOLESCENTES - PF</t>
  </si>
  <si>
    <t>1.7.5.0.00.00.02.00.00</t>
  </si>
  <si>
    <t>DOAÇÕES EM BENEFÍCIO DE IDOSOS- PF</t>
  </si>
  <si>
    <t>1.7.5.0.00.00.04.00.00</t>
  </si>
  <si>
    <t>TRANSFERENCIAS DE CONVENIOS DA UNIAO DESTINADOS
À PROGRAMAS DE ASSISTENCIA SOCIAL</t>
  </si>
  <si>
    <t>1.7.6.1.03.11.00.00.00</t>
  </si>
  <si>
    <t>FNAS - Convênio 827351/2016</t>
  </si>
  <si>
    <t>1.7.6.1.03.12.00.00.00</t>
  </si>
  <si>
    <t>FNAS - Convênio 827815/2016</t>
  </si>
  <si>
    <t>1.7.6.1.03.13.00.00.00</t>
  </si>
  <si>
    <t>FNAS - Convênio 842349/2016 Aquis. Veic.</t>
  </si>
  <si>
    <t>Convênio Trabalho Social Programa Minha Casa Minha Vida</t>
  </si>
  <si>
    <t>TRANSFERENCIAS DE CONVENIOS DOS ESTADOS, DO DISTRITO FEDERAL E DE SUAS ENTIDADES</t>
  </si>
  <si>
    <t>1.9.1.1.35.00.00.00.00</t>
  </si>
  <si>
    <t>MULTAS E JUROS DE MORA DA TAXA DE FISCALIZ. VIG. SANIT.</t>
  </si>
  <si>
    <t>MULTAS E JUROS DE MORA DO IMPOSTO SOBRE A PROPRIEDADE PREDIAL E TERRITORIAL URBANO</t>
  </si>
  <si>
    <t>1.9.1.1.39.00.00.00.00</t>
  </si>
  <si>
    <t>MULTAS E JUROS DE MORA DO IMPOSTO SOBRE A TRANSMISSÃO INTER-VIVOS DE BENS IMÓVEIS - ITBI</t>
  </si>
  <si>
    <t>1.9.1.1.39.00.01.00.00</t>
  </si>
  <si>
    <t>MULTAS E JUROS DE MORA DO ITBI - PROPRIO</t>
  </si>
  <si>
    <t>1.9.1.1.39.00.02.00.00</t>
  </si>
  <si>
    <t>MULTAS E JUROS DE MORA DO  ITBI - MDE</t>
  </si>
  <si>
    <t>1.9.1.1.39.00.03.00.00</t>
  </si>
  <si>
    <t>MULTAS E JUROS DE MORA DO  ITBI - ASPS</t>
  </si>
  <si>
    <t>MULTAS E JUROS DE MORA DAS TAXAS</t>
  </si>
  <si>
    <t>1.9.1.1.99.01.01.01.00</t>
  </si>
  <si>
    <t>Multa e Juros de Mora das Taxas Pelo Poder de Polícia</t>
  </si>
  <si>
    <t>1.9.1.1.99.01.01.02.00</t>
  </si>
  <si>
    <t>Multa e Juros de Mora das Taxas Pela Prestação de Serviços</t>
  </si>
  <si>
    <t>MULTAS E JUROS DE MORA DAS CONTRIBUICOES</t>
  </si>
  <si>
    <t>MULTAS E JUROS DE MORA DE OURAS CONTRIBUIÇÕES</t>
  </si>
  <si>
    <t>MULTAS E JUROS DE MORA DE OURAS CONTRIBUIÇÕES - PRINCIPAL</t>
  </si>
  <si>
    <t>MULTAS E JUROS DE MORA DA DIVIDA ATIVA DO 
IMPOSTO SOBRE A PROPRIEDADE PREDIAL E</t>
  </si>
  <si>
    <t>MULTAS E JUROS DE MORA DA DIVIDA ATIVA DO IMPOSTO SOBRE SERV QUALQUER NATUREZA</t>
  </si>
  <si>
    <t>1.9.1.3.35.00.00.00.00</t>
  </si>
  <si>
    <t>MULTAS E JUROS DE MORA DA DIVIDA ATIVA DA TAXA DE FISCALIZAÇÃO E VIGILÂNCIA SANITÁRIA</t>
  </si>
  <si>
    <t>1.9.1.3.99.00.01.01.00</t>
  </si>
  <si>
    <t>MULTAS E JUROS DE MORA DA DIVIDA ATIVA DAS TAXAS PELO EXERCÍCIO DO PODER DE POLÍCIA</t>
  </si>
  <si>
    <t>1.9.1.3.99.00.01.02.00</t>
  </si>
  <si>
    <t>MULTAS E JUROS DE MORA DA DIVIDA ATIVA DAS TAXAS PELA PRESTAÇÃO DE SERVIÇOS</t>
  </si>
  <si>
    <t>1.9.1.3.99.00.01.03.00</t>
  </si>
  <si>
    <t>Multa e Juros da Fiscalização Ambiental</t>
  </si>
  <si>
    <t>MULTAS E JURO DE MORA DA DÍVIDA ATIVA DAS CONTRIBUIÇÕES</t>
  </si>
  <si>
    <t>MULTAS E JURSO DE MORA DA DÍVIDA ATIVA DE OUTRAS CONTRIBUIÇÕES</t>
  </si>
  <si>
    <t>Multas e Juros da Dívida Ativa da Conribuição para Iluminação Pública</t>
  </si>
  <si>
    <t>Multas e Juros de Mora da Dívida Ativa de Outras Receitas</t>
  </si>
  <si>
    <t>Outras Multas e Juros de Mora da Dívida Ativa de Outras Receitas</t>
  </si>
  <si>
    <t>Outras Multas e Juros de Mora da Dívida Ativa de Outras Receitas - Principal</t>
  </si>
  <si>
    <t>1.9.1.5.99.01.02.01.00</t>
  </si>
  <si>
    <t>Multas e Juros da Vigilância Sanitária</t>
  </si>
  <si>
    <t>1.9.1.5.99.01.02.02.00</t>
  </si>
  <si>
    <t>Multas e Juros de Mora da Dívida Ativa - Outras</t>
  </si>
  <si>
    <t>1.9.1.5.99.01.08.00.00</t>
  </si>
  <si>
    <t>Multas e Juros de Mora da Dívida Ativa  – Meio Ambiente</t>
  </si>
  <si>
    <t>1.9.1.8.05.00.00.00.00</t>
  </si>
  <si>
    <t>MULTAS E JUROS DE MORA DA ALIENAÇÃO DE OUTROS BENS IMÓVEIS</t>
  </si>
  <si>
    <t>1.9.1.8.99.00.00.00.00</t>
  </si>
  <si>
    <t>OUTRAS MULTAS E JUROS DE MORA</t>
  </si>
  <si>
    <t>1.9.1.8.99.01.00.00.00</t>
  </si>
  <si>
    <t>Multas e Juros do Meio Ambiente</t>
  </si>
  <si>
    <t>1.9.1.8.99.02.00.00.00</t>
  </si>
  <si>
    <t>Multa e Juros de Autos de Infração</t>
  </si>
  <si>
    <t>1.9.1.8.99.04.00.00.00</t>
  </si>
  <si>
    <t>Multa e Juros - NAI Vig. Sanit.</t>
  </si>
  <si>
    <t>1.9.1.8.99.06.00.00.00</t>
  </si>
  <si>
    <t>Multa e Juros de Mora - Outras Receitas</t>
  </si>
  <si>
    <t>1.9.1.8.99.07.00.00.00</t>
  </si>
  <si>
    <t>Multas por Descumprimento de TAC</t>
  </si>
  <si>
    <t>1.9.1.9.10.00.00.00</t>
  </si>
  <si>
    <t>MULTAS PREVISTAS NA LEGISLACAO DE REGISTRO DO COMÉRCIO</t>
  </si>
  <si>
    <t>MULTAS - FRDR</t>
  </si>
  <si>
    <t>1.9.1.9.27.00.06.00.00</t>
  </si>
  <si>
    <t>MULTAS CONTRATUAIS - DISTR. INDUSTRIAL</t>
  </si>
  <si>
    <t>MULTA POR DANOS AO MEIO AMBIENTE</t>
  </si>
  <si>
    <t>INDENIZACOES</t>
  </si>
  <si>
    <t>1.9.2.1.99.00.00.00.00</t>
  </si>
  <si>
    <t>OUTRAS INDENIZACOES</t>
  </si>
  <si>
    <t>OUTRAS INDENIZAÇÕES</t>
  </si>
  <si>
    <t>Indeniz. Por Danos - Recurso FMS</t>
  </si>
  <si>
    <t>RESTITUICOES</t>
  </si>
  <si>
    <t>1.9.2.2.07.00.00.00.00</t>
  </si>
  <si>
    <t>Recuperação de Despesas de Exercícios Anteriores</t>
  </si>
  <si>
    <t>1.9.2.2.07.01.00.00.00</t>
  </si>
  <si>
    <t>Recuperação de Despesas de Exercícios Anteriores - IPLAN</t>
  </si>
  <si>
    <t>1.9.2.2.07.02.00.00.00</t>
  </si>
  <si>
    <t>Contrato 363.505-68 Rest. Emp. 3237/2013</t>
  </si>
  <si>
    <t>1.9.2.2.07.03.00.00.00</t>
  </si>
  <si>
    <t>Recuperação de Despesas de Exercícios Anteriores - IPASSP</t>
  </si>
  <si>
    <t>1.9.2.0.07.04.00.00.00</t>
  </si>
  <si>
    <t>Recuperação de Desp. de Exercícios Anteriores - IPASSP Saúde</t>
  </si>
  <si>
    <t>OUTRAS RESTITUICOES</t>
  </si>
  <si>
    <t>Restituições Determinadas pelo TCE</t>
  </si>
  <si>
    <t>1.9.2.2.99.00.04.00.00</t>
  </si>
  <si>
    <t>1.9.2.2.99.00.04.01.00</t>
  </si>
  <si>
    <t>1.9.2.2.99.00.04.02.00</t>
  </si>
  <si>
    <t>Restituição Merenda Escolar</t>
  </si>
  <si>
    <t>1.9.2.2.99.00.04.03.00</t>
  </si>
  <si>
    <t>Restituição pelo Pagamento Indevido</t>
  </si>
  <si>
    <t>1.9.2.2.99.00.04.04.00</t>
  </si>
  <si>
    <t>Outras Restituições – FMDCA Doações</t>
  </si>
  <si>
    <t>1.9.2.2.99.00.13.00.00</t>
  </si>
  <si>
    <t>Outras Restituições – IPASSP</t>
  </si>
  <si>
    <t>Restituições PNAC</t>
  </si>
  <si>
    <t>Restituições PNAP</t>
  </si>
  <si>
    <t>Restituições PNAE</t>
  </si>
  <si>
    <t>Restituições PNAE Mais Educação</t>
  </si>
  <si>
    <t xml:space="preserve">Outras Restiutições – PABA </t>
  </si>
  <si>
    <t>Outras Restiutições – PMC</t>
  </si>
  <si>
    <t>Outras Restituições - rec. Saúde Municipal</t>
  </si>
  <si>
    <t>1.9.2.2.99.00.27.00.00</t>
  </si>
  <si>
    <t>Outras Restituições - FNAS PBV II</t>
  </si>
  <si>
    <t>1.9.2.2.99.00.34.00.00</t>
  </si>
  <si>
    <t>Outras Restituições - FNAS Básico Fixo</t>
  </si>
  <si>
    <t>1.9.2.2.99.00.29.00.00</t>
  </si>
  <si>
    <t>Outras Restituições - IPLAN RL</t>
  </si>
  <si>
    <t>1.9.2.2.99.00.30.00.00</t>
  </si>
  <si>
    <t>Outras Restituições - Atdo. Vítima Viol.</t>
  </si>
  <si>
    <t>1188</t>
  </si>
  <si>
    <t>1.9.2.2.99.00.33.00.00</t>
  </si>
  <si>
    <t>Outras Restituições - Fundo Municipal do Idoso</t>
  </si>
  <si>
    <t>1.9.2.2.99.00.35.00.00</t>
  </si>
  <si>
    <t>Outras Restituições - FUNCULTURA</t>
  </si>
  <si>
    <t>1.9.2.2.99.00.36.00.00</t>
  </si>
  <si>
    <t>Outras Restituições - PIM</t>
  </si>
  <si>
    <t>RECEITA DA DIVIDA ATIVA DO IMPOSTO SOBRE A PROPRIEDADE PREDIAL E TERRITORIAL URBANA</t>
  </si>
  <si>
    <t>RECEITA DA DIVIDA ATIVA SOBRE SERVICOS DE QUALQUER NATUREZA - ISS</t>
  </si>
  <si>
    <t>1.9.3.1.99.01.01.01.00</t>
  </si>
  <si>
    <t>RECEITA DA DIVIDA ATIVA DAS TAXAS PELO EX. DO PODER DE POL.</t>
  </si>
  <si>
    <t>1.9.3.1.99.01.01.02.00</t>
  </si>
  <si>
    <t>RECEITA DA DIVIDA ATIVA DAS TAXAS PELA PRESTAÇÃO DE SERV.</t>
  </si>
  <si>
    <t>1.9.3.1.99.01.01.03.00</t>
  </si>
  <si>
    <t>Dívida Ativa da Taxa de Controle e Fiscalização Ambiental</t>
  </si>
  <si>
    <t>1.9.3.2.99.01.02.00.00</t>
  </si>
  <si>
    <t>RECEITA DA DÍVIDA ATIVA NÃO TRIBUTÁRIA PROVENIENTE DA INSCRIÇÃO DE CERTIDÃO DE DECISÃO - TÍTULO EXECUTIVO DO TCE</t>
  </si>
  <si>
    <t>1.9.3.2.99.01.06.00.00</t>
  </si>
  <si>
    <t>RECEITA DA DIVIDA ATIVA NÃO TRIBUTARIA PROVENIENTE DA PRESTAÇÃO DE SERVIÇOS DIVERSOS</t>
  </si>
  <si>
    <t>1.9.3.2.99.01.08.00.00</t>
  </si>
  <si>
    <t>REC. DÍVIDA ATIVA - MEIO AMBIENTE</t>
  </si>
  <si>
    <t>1.9.3.2.99.01.10.00.00</t>
  </si>
  <si>
    <t>REC. DÍVIDA ATIVA NÃO TRIBUT. - PROCON</t>
  </si>
  <si>
    <t>1.9.3.2.99.01.11.00.00</t>
  </si>
  <si>
    <t>Rec. Dívida Ativa Não Trib. - Vigilância Sanitária</t>
  </si>
  <si>
    <t>1.9.3.2.99.01.12.00.00</t>
  </si>
  <si>
    <t>Rec. Dívida Ativa - Contrb. Ilum. Pública</t>
  </si>
  <si>
    <t>1.9.3.2.99.01.13.00.00</t>
  </si>
  <si>
    <t>Rec. Div. Ativa não Trib. - Outras</t>
  </si>
  <si>
    <t>1.9.3.2.99.01.14.00.00</t>
  </si>
  <si>
    <t>Rec. Div. Ativa não Trib. - Nai Trânsito</t>
  </si>
  <si>
    <t>1.9.9.0.99.00.01.03.00</t>
  </si>
  <si>
    <t>RECEITA PELA CENTRALIZAÇÃO DA FOLHA DE PGTO - PREVIDÊNCIA</t>
  </si>
  <si>
    <t>1.9.9.0.99.00.20.00.00</t>
  </si>
  <si>
    <t>Outras Receitas - Tarifas Aeroportuárias</t>
  </si>
  <si>
    <t>1.9.9.0.99.00.21.00.00</t>
  </si>
  <si>
    <t>Outras Receitas - Fundo de Esporte e Lazer</t>
  </si>
  <si>
    <t>1.9.9.0.99.00.22.00.00</t>
  </si>
  <si>
    <t>Outras Receitas - IGDBF</t>
  </si>
  <si>
    <t>1.9.9.0.99.00.23.00.00</t>
  </si>
  <si>
    <t>Outras Receitas - PROCON</t>
  </si>
  <si>
    <t>Pró-Moradias (PAC)</t>
  </si>
  <si>
    <t>2.1.1.4.99.00.03.00.00</t>
  </si>
  <si>
    <t>Contrato 399.658-75 - Pró-Transporte - PAC</t>
  </si>
  <si>
    <t>2.1.1.4.99.00.04.00.00</t>
  </si>
  <si>
    <t>Pró-Transporte - Contrato nº 413.011-69</t>
  </si>
  <si>
    <t>2.2.1.5.00.01.00.00</t>
  </si>
  <si>
    <t>Alienação de Veículos</t>
  </si>
  <si>
    <t>2.2.1.5.00.02.00.00</t>
  </si>
  <si>
    <t>Alienação de Veículos - Saúde</t>
  </si>
  <si>
    <t>2.2.1.5.00.03.00.00</t>
  </si>
  <si>
    <t>Alienação de Veículos - Educação</t>
  </si>
  <si>
    <t>ALIENACAO DE BENS IMOVEIS</t>
  </si>
  <si>
    <t>2.2.2.5.00.00.00.00.00</t>
  </si>
  <si>
    <t>ALIENACAO DE IMOVEIS URBANOS</t>
  </si>
  <si>
    <t>AMORTIZACAO DE EMPRESTIMOS</t>
  </si>
  <si>
    <t>AMORTIZACOES DE FINANCIAMENTOS DIVERSOS</t>
  </si>
  <si>
    <t>2.4.2.1.01.00.03.00.00</t>
  </si>
  <si>
    <t>Programa de Financ. Ações Alimentação</t>
  </si>
  <si>
    <t>2.4.2.1.02.01.00.00</t>
  </si>
  <si>
    <t>FNDE - PAR - Caminho da Escola</t>
  </si>
  <si>
    <t>2.4.2.1.99.00.35.00.00</t>
  </si>
  <si>
    <t>Contrato 327.880-66 - 3ª Etapa Centro de Eventos</t>
  </si>
  <si>
    <t>2.4.2.1.99.00.39.00.00</t>
  </si>
  <si>
    <t>PAC 1 Pro-Infância - Creches - PAC</t>
  </si>
  <si>
    <t>2.4.2.1.99.00.59.00.00</t>
  </si>
  <si>
    <t>Contrato 389.907-72 - Aquisição de Imóvel para Implantação do CRAS</t>
  </si>
  <si>
    <t>2.4.2.1.99.00.61.00.00</t>
  </si>
  <si>
    <t>Contrato 398.239-75 - Modernização do Restaurante Popular</t>
  </si>
  <si>
    <t>Contrato 390.473-58 - Pav. Asfáltica da Rua Três de Maio</t>
  </si>
  <si>
    <t>Contrato 401.057-62 - Pav. Asfáltica de Trechos Rua Dom Miguel Lima Valverde e Rua Dom Érico Ferrari</t>
  </si>
  <si>
    <t>2.4.2.1.99.00.64.00.00</t>
  </si>
  <si>
    <t>Contrato 1.001.643-04 - Pav. Asfáltica de Trechos Rua Dom Miguel Lima Valverde e Rua Dom Érico Ferrari</t>
  </si>
  <si>
    <t>Esruuração da Rede Básica de Saúde</t>
  </si>
  <si>
    <t>2.4.2.1.99.00.68.00.00</t>
  </si>
  <si>
    <t>Contrato 805191/2014 - Aq. Equip. Esportivo e Impl. de Parques Infantis</t>
  </si>
  <si>
    <t>2.4.2.1.99.00.71.00.00</t>
  </si>
  <si>
    <t>Contrato 799943-13 - Centro de Eventos 4ª Etapa</t>
  </si>
  <si>
    <t>2.4.2.1.99.00.73.00.00</t>
  </si>
  <si>
    <t>Contrato 785.577-13 - Alameda das Esculturas</t>
  </si>
  <si>
    <t>2.4.2.1.99.00.75.00.00</t>
  </si>
  <si>
    <t>Contrato 809178/2014 - Ações de Infraestrutara</t>
  </si>
  <si>
    <t>2.4.2.1.99.00.77.00.00</t>
  </si>
  <si>
    <t>Contrato 805766/2014 - Aquisição de Patrulha Agrícola</t>
  </si>
  <si>
    <t>2.4.2.1.99.00.78.00.00</t>
  </si>
  <si>
    <t>Contrato 811209/2014 - Aquisição de Patrulha Agrícola</t>
  </si>
  <si>
    <t>2.4.2.1.99.00.79.00.00</t>
  </si>
  <si>
    <t>Contrato 818588/2015 - Revit. Pça Dois Nov</t>
  </si>
  <si>
    <t>2.4.2.1.99.00.80.00.00</t>
  </si>
  <si>
    <t>Transf. Minst. Integração Nacional - Ações de Recup.</t>
  </si>
  <si>
    <t>2.4.7.0.00.00.00.00</t>
  </si>
  <si>
    <t>TRANSFERÊNCIAS DE CONVÊNIOS</t>
  </si>
  <si>
    <t>2.4.7.1.00.00.00.00</t>
  </si>
  <si>
    <t xml:space="preserve">TRANSFERÊNCIAS DE CONVÊNIOS DA UNIÃO </t>
  </si>
  <si>
    <t>2.4.7.1.01.00.00.00</t>
  </si>
  <si>
    <t>TRANSFERÊNCIAS DE CONVÊNIOS DA UNIÃO PARA O SISTEMA ÚNICO DE SAÚDE - SUS</t>
  </si>
  <si>
    <t>2.4.7.1.02.00.09.00.00</t>
  </si>
  <si>
    <t>FNDE - Termo Compromisso PAR Nº 201304429</t>
  </si>
  <si>
    <t>2.4.7.1.99.00.00.00.00</t>
  </si>
  <si>
    <t>OUTRAS TRANSFERÊNCIAS DE CONVÊNIOS DA UNIÃO</t>
  </si>
  <si>
    <t>2.4.7.1.99.00.07.00.00</t>
  </si>
  <si>
    <t>Transf. De Convênios Dest. Ao Esporte e Lazer</t>
  </si>
  <si>
    <t>2.4.7.2.00.00.00.00</t>
  </si>
  <si>
    <t>TRANSFERÊNCIAS DE CONVÊNIOS DOS ESTADOS E DO DISTRITO FEDERAL E DE SUAS ENTIDADES</t>
  </si>
  <si>
    <t>2.4.7.2.04.00.00.00.00</t>
  </si>
  <si>
    <t>TRANSFERÊNCIAS DE CONVÊNIOS DO ESTADO DESTINADAS A PROGRAMAS DE MEIO AMBIENTE</t>
  </si>
  <si>
    <t>2.4.7.2.04.01.00.00.00</t>
  </si>
  <si>
    <t>Transf. Conv. da CORSAN em ACP</t>
  </si>
  <si>
    <t>Receita da Dívida Ativa Proveniente de Amortização de Empréstimos e Financiamentos</t>
  </si>
  <si>
    <t>Contribuição Patronal de Servidor Ativo Civil -IPLAN</t>
  </si>
  <si>
    <t>( - ) Dedução de Receita para formação do FUNDEB</t>
  </si>
  <si>
    <t>COTA PARTE DO FPM - FUNDEB</t>
  </si>
  <si>
    <t>1.7.2.1.01.05.04.00</t>
  </si>
  <si>
    <t>COTA PARTE DO ITR - FUNDEB</t>
  </si>
  <si>
    <t>1.7.2.1.36.00.05.00</t>
  </si>
  <si>
    <t>Tranferência Financeira L.C. Nº87/96 - FUNDEB</t>
  </si>
  <si>
    <t>1.7.2.2.01.01.05.00</t>
  </si>
  <si>
    <t>COTA PARTE DO ICMS - FUNDEB</t>
  </si>
  <si>
    <t>1.7.2.2.01.02.04.00</t>
  </si>
  <si>
    <t>COTA PARTE DO IPVA - FUNDEB</t>
  </si>
  <si>
    <t>1.7.2.2.01.04.05.00</t>
  </si>
  <si>
    <t>COTA PARTE DO IPI/EXPORTAÇÃO - FUNDEB</t>
  </si>
  <si>
    <t>( - ) Dedução da Receita por Renúncia</t>
  </si>
  <si>
    <t>Alienação de Imóveis Urbanos</t>
  </si>
  <si>
    <t>Taxa de Licença para Funcionamento de Estabelecimentos Comerciais,  Industriais e Prestadoras de Serviços</t>
  </si>
  <si>
    <t>Rec. Rem. de Dep. Banc. -FES</t>
  </si>
  <si>
    <t>Rec. Rem. de Dep. Banc. - Construção US</t>
  </si>
  <si>
    <t>Rec. Rem. de Dep. Banc. - FNDE PAR 201304429</t>
  </si>
  <si>
    <t>1.3.2.5.01.99.83.00.00</t>
  </si>
  <si>
    <t>Rec. Rem. de Dep. Banc. - Contrato 311961-07 Quad.</t>
  </si>
  <si>
    <t>1411</t>
  </si>
  <si>
    <t>Rec. Rem. de Dep. Banc. - Contr. 1.001.643-04  Ações de Infra</t>
  </si>
  <si>
    <t>Rec. Rem. de Dep. Banc. - Contr. 785577-13 - Restaurante Popular</t>
  </si>
  <si>
    <t>Contrato 809178/2014 - Ações de Infraestrutura</t>
  </si>
  <si>
    <t>Multa e Juros de Mora Taxas Poder de Polícia</t>
  </si>
  <si>
    <t>Multas e Juros de Mora das Taxas Prest. Serviço</t>
  </si>
  <si>
    <t>1.9.1.1.99.01.01.03.00</t>
  </si>
  <si>
    <t>MULTAS E JUROS DE MORA DA DÍVIDA ATIVA DA TAXA DE FISCALIZAÇÃO E VIGILÂNCIA SANITÁRIA</t>
  </si>
  <si>
    <t>MULTAS E JUROS DE MORA DA DIVIDA ATIVA DAS TAXAS POD.POL.</t>
  </si>
  <si>
    <t>MULTAS E JUROS DE MORA DA DIVIDA ATIVA DAS TAXAS PRES. SERV.</t>
  </si>
  <si>
    <t>1.9.3.99.01.08.00.00</t>
  </si>
  <si>
    <t>Remuneração em Investimentos de Renda Fixa - Reserva Taxa Administração</t>
  </si>
  <si>
    <t>MJ das Taxas de Fisc. Ambiental</t>
  </si>
  <si>
    <t>2018</t>
  </si>
  <si>
    <t>2019</t>
  </si>
  <si>
    <t>2020</t>
  </si>
  <si>
    <t>2021</t>
  </si>
  <si>
    <t>2022</t>
  </si>
  <si>
    <t>1.0.0.0.00.0.0.00.00.00</t>
  </si>
  <si>
    <t>1.1.0.0.00.0.0.00.00.00</t>
  </si>
  <si>
    <t>Impostos, Taxas e Contribuições de Melhoria</t>
  </si>
  <si>
    <t>1.1.1.0.00.0.0.00.00.00</t>
  </si>
  <si>
    <t>1.1.1.3.00.0.0.00.00.00</t>
  </si>
  <si>
    <t>1.1.1.3.03.0.0.00.00.00</t>
  </si>
  <si>
    <t>Imposto sobre a Renda - Retido na Fonte</t>
  </si>
  <si>
    <t>1.1.1.3.03.1.0.00.00.00</t>
  </si>
  <si>
    <t>Imposto sobre a Renda - Retido na Fonte - Trabalho</t>
  </si>
  <si>
    <t>1.1.1.3.03.1.1.00.00.00</t>
  </si>
  <si>
    <t>Imposto sobre a Renda - Retido na Fonte - Trabalho - Principal</t>
  </si>
  <si>
    <t>1.1.1.3.03.1.1.01.00.00</t>
  </si>
  <si>
    <t>IRRF sobre Rendimentos do Trabalho - Principal - Ativos/Inativos do Poder Executivo/Indiretas</t>
  </si>
  <si>
    <t>1.1.1.3.03.1.1.01.01.00</t>
  </si>
  <si>
    <t>IRRF sobre Rendimentos do Trabalho - Principal - Ativos/Inativos do Poder Executivo/Indiretas - Próprio</t>
  </si>
  <si>
    <t>1.1.1.3.03.1.1.01.02.00</t>
  </si>
  <si>
    <t>IRRF sobre Rendimentos do Trabalho - Principal - Ativos/Inativos do Poder Executivo/Indiretas - MDE</t>
  </si>
  <si>
    <t>1.1.1.3.03.1.1.01.03.00</t>
  </si>
  <si>
    <t>IRRF sobre Rendimentos do Trabalho - Principal - Ativos/Inativos do Poder Executivo/Indiretas - ASPS</t>
  </si>
  <si>
    <t>1.1.1.3.03.1.1.02.00.00</t>
  </si>
  <si>
    <t>IRRF sobre Rendimentos do Trabalho - Principal - Ativos/Inativos do Poder Legislativo</t>
  </si>
  <si>
    <t>1.1.1.3.03.1.1.02.01.00</t>
  </si>
  <si>
    <t>1.1.1.3.03.1.1.02.02.00</t>
  </si>
  <si>
    <t>1.1.1.3.03.1.1.02.03.00</t>
  </si>
  <si>
    <t>1.1.1.3.03.1.1.03.00.00</t>
  </si>
  <si>
    <t>IRRF sobre Rendimentos do Trabalho  - Principal - Inativos Pagos pelo RPPS</t>
  </si>
  <si>
    <t>1.1.1.3.03.1.1.03.01.00</t>
  </si>
  <si>
    <t>1.1.1.3.03.1.1.03.02.00</t>
  </si>
  <si>
    <t>1.1.1.3.03.1.1.03.03.00</t>
  </si>
  <si>
    <t>1.1.1.3.03.1.1.05.00.00</t>
  </si>
  <si>
    <t>IRRF sobre Rendimentos do Trabalho - Principal - Pensionistas Pagos com Recursos do RPPS</t>
  </si>
  <si>
    <t>1.1.1.3.03.1.1.05.01.00</t>
  </si>
  <si>
    <t>1.1.1.3.03.1.1.05.02.00</t>
  </si>
  <si>
    <t>1.1.1.3.03.1.1.05.03.00</t>
  </si>
  <si>
    <t>1.1.1.3.03.4.0.00.00.00</t>
  </si>
  <si>
    <t>Imposto sobre a Renda - Retido na Fonte - Outros Rendimentos</t>
  </si>
  <si>
    <t>1.1.1.3.03.4.1.00.00.00</t>
  </si>
  <si>
    <t>Imposto sobre a Renda - Retido na Fonte - Outros Rendimentos - Principal</t>
  </si>
  <si>
    <t>1.1.1.3.03.4.1.01.00.00</t>
  </si>
  <si>
    <t>IRRF - Outros Rendimentos - Principal - Poder Executivo</t>
  </si>
  <si>
    <t>1.1.1.3.03.4.1.01.01.00</t>
  </si>
  <si>
    <t>IRRF - Outros Rendimentos - Principal Poder Executivo - Próprio</t>
  </si>
  <si>
    <t>1.1.1.3.03.4.1.01.02.00</t>
  </si>
  <si>
    <t>IRRF - Outros Rendimentos - Principal Poder Executivo - MDE</t>
  </si>
  <si>
    <t>1.1.1.3.03.4.1.01.03.00</t>
  </si>
  <si>
    <t>IRRF - Outros Rendimentos - Principal Poder Executivo - ASPS</t>
  </si>
  <si>
    <t>1.1.1.8.00.0.0.00.00.00</t>
  </si>
  <si>
    <t>Impostos Específicos de Estados/DF/Municípios</t>
  </si>
  <si>
    <t>1.1.1.8.01.0.0.00.00.00</t>
  </si>
  <si>
    <t>Imposto sobre o Patrimônio para Estados/DF/Municípios</t>
  </si>
  <si>
    <t>1.1.1.8.01.1.0.00.00.00</t>
  </si>
  <si>
    <t>1.1.1.8.01.1.1.00.00.00</t>
  </si>
  <si>
    <t>Imposto sobre a Propriedade Predial e Territorial Urbana – IPTU - Principal</t>
  </si>
  <si>
    <t>1.1.1.8.01.1.1.01.00.00</t>
  </si>
  <si>
    <t>IPTU - Principal - Próprio</t>
  </si>
  <si>
    <t>1.1.1.8.01.1.1.02.00.00</t>
  </si>
  <si>
    <t>IPTU - Principal - MDE</t>
  </si>
  <si>
    <t>1.1.1.8.01.1.1.03.00.00</t>
  </si>
  <si>
    <t>IPTU - Principal  -ASPS</t>
  </si>
  <si>
    <t>1.1.1.8.01.1.2.00.00.00</t>
  </si>
  <si>
    <t>Imposto sobre a Propriedade Predial e Territorial Urbana – IPTU - Multa</t>
  </si>
  <si>
    <t>1.1.1.8.01.1.2.01.00.00</t>
  </si>
  <si>
    <t>IPTU - Multas e Juros - Próprio</t>
  </si>
  <si>
    <t>1.1.1.8.01.1.2.02.00.00</t>
  </si>
  <si>
    <t>IPTU - Multas e Juros - MDE</t>
  </si>
  <si>
    <t>1.1.1.8.01.1.2.03.00.00</t>
  </si>
  <si>
    <t>IPTU - Multas e Juros - ASPS</t>
  </si>
  <si>
    <t>1.1.1.8.01.1.3.00.00.00</t>
  </si>
  <si>
    <t>Imposto sobre a Propriedade Predial e Territorial Urbana – IPTU - Dívida Ativa</t>
  </si>
  <si>
    <t>1.1.1.8.01.1.3.01.00.00</t>
  </si>
  <si>
    <t>IPTU - Dívida Ativa - Próprio</t>
  </si>
  <si>
    <t>1.1.1.8.01.1.3.02.00.00</t>
  </si>
  <si>
    <t>IPTU - Dívida Ativa - MDE</t>
  </si>
  <si>
    <t>1.1.1.8.01.1.3.03.00.00</t>
  </si>
  <si>
    <t>IPTU - Dívida Ativa - ASPS</t>
  </si>
  <si>
    <t>1.1.1.8.01.1.4.00.00.00</t>
  </si>
  <si>
    <t>Imposto sobre a Propriedade Predial e Territorial Urbana – IPTU - Dívida Ativa - Multas e Juros</t>
  </si>
  <si>
    <t>1.1.1.8.01.1.4.01.00.00</t>
  </si>
  <si>
    <t>IPTU - Dívida Ativa - Multas e Juros - Próprio</t>
  </si>
  <si>
    <t>1.1.1.8.01.1.4.02.00.00</t>
  </si>
  <si>
    <t>IPTU - Dívida Ativa - Multas e Juros - MDE</t>
  </si>
  <si>
    <t>1.1.1.8.01.1.4.03.00.00</t>
  </si>
  <si>
    <t>IPTU - Dívida Ativa - AMultas e Juros - ASPS</t>
  </si>
  <si>
    <t>1.1.1.8.01.4.0.00.00.00</t>
  </si>
  <si>
    <t>1.1.1.8.01.4.1.00.00.00</t>
  </si>
  <si>
    <t>Imp. s/ Transmissão "Inter Vivos" Bens Imóv. de Direitos Reais s/ Imóveis - Principal</t>
  </si>
  <si>
    <t>1.1.1.8.01.4.1.01.00.00</t>
  </si>
  <si>
    <t>ITBI - Principal - Próprio</t>
  </si>
  <si>
    <t>1.1.1.8.01.4.1.02.00.00</t>
  </si>
  <si>
    <t>ITBI - Principal - MDE</t>
  </si>
  <si>
    <t>1.1.1.8.01.4.1.03.00.00</t>
  </si>
  <si>
    <t>ITBI - Principal - ASPS</t>
  </si>
  <si>
    <t>1.1.1.8.01.4.2.00.00.00</t>
  </si>
  <si>
    <t>Imp. s/ Transmissão "Inter Vivos" Bens Imóv. de Direitos Reais s/ Imóveis - Multas e Juros</t>
  </si>
  <si>
    <t>1.1.1.8.01.4.2.01.00.00</t>
  </si>
  <si>
    <t>ITBI - Multas e Juros - Próprio</t>
  </si>
  <si>
    <t>1.1.1.8.01.4.2.02.00.00</t>
  </si>
  <si>
    <t>ITBI - Multas e Juros - MDE</t>
  </si>
  <si>
    <t>1.1.1.8.01.4.2.03.00.00</t>
  </si>
  <si>
    <t>ITBI - Multas e Juros - ASPS</t>
  </si>
  <si>
    <t>1.1.1.8.02.0.0.00.00.00</t>
  </si>
  <si>
    <t>Imposto Sobre a Produção, Circulaçãode Mercadorias e Serviços</t>
  </si>
  <si>
    <t>1.1.1.8.02.3.0.00.00.00</t>
  </si>
  <si>
    <t>1.1.1.8.02.3.1.00.00.00</t>
  </si>
  <si>
    <t>Imposto Sobre Serviços de Qualquer Natureza - Principal</t>
  </si>
  <si>
    <t>1.1.1.8.02.3.1.01.00.00</t>
  </si>
  <si>
    <t>ISS - Principal - Próprio</t>
  </si>
  <si>
    <t>1.1.1.8.02.3.1.02.00.00</t>
  </si>
  <si>
    <t>ISS - Principal - MDE</t>
  </si>
  <si>
    <t>1.1.1.8.02.3.1.03.00.00</t>
  </si>
  <si>
    <t>ISS - Principal - ASPS</t>
  </si>
  <si>
    <t>1.1.1.8.02.3.2.00.00.00</t>
  </si>
  <si>
    <t>Imposto Sobre Serviços de Qualquer Natureza - Multa e Juros</t>
  </si>
  <si>
    <t>1.1.1.8.02.3.2.01.00.00</t>
  </si>
  <si>
    <t>ISS - Multas e Juros - Próprio</t>
  </si>
  <si>
    <t>1.1.1.8.02.3.2.02.00.00</t>
  </si>
  <si>
    <t>ISS - Multas e Juros - MDE</t>
  </si>
  <si>
    <t>1.1.1.8.02.3.2.03.00.00</t>
  </si>
  <si>
    <t>ISS - Multas e Juros - ASPS</t>
  </si>
  <si>
    <t>1.1.1.8.02.3.3.00.00.00</t>
  </si>
  <si>
    <t>Imposto sobre Serviços de Qualquer Natureza - Dívida Ativa</t>
  </si>
  <si>
    <t>1.1.1.8.02.3.3.01.00.00</t>
  </si>
  <si>
    <t>ISS - Dívida Ativa - PRÓPRIO</t>
  </si>
  <si>
    <t>1.1.1.8.02.3.3.02.00.00</t>
  </si>
  <si>
    <t>ISS - Dívida Ativa - MDE</t>
  </si>
  <si>
    <t>1.1.1.8.02.3.3.03.00.00</t>
  </si>
  <si>
    <t>ISS - Dívida Ativa - ASPS</t>
  </si>
  <si>
    <t>1.1.1.8.02.3.4.00.00.00</t>
  </si>
  <si>
    <t>Imposto sobre Serviços de Qualquer Natureza - Dívida Ativa - Multas e Juros</t>
  </si>
  <si>
    <t>1.1.1.8.02.3.4.01.00.00</t>
  </si>
  <si>
    <t>ISS - Dívida Ativa -Multas e Juros - PRÓPRIO</t>
  </si>
  <si>
    <t>1.1.1.8.02.3.4.02.00.00</t>
  </si>
  <si>
    <t>ISS - Dívida Ativa -Multas e Juros - MDE</t>
  </si>
  <si>
    <t>1.1.1.8.02.3.4.03.00.00</t>
  </si>
  <si>
    <t>ISS - Dívida Ativa -Multas e Juros - ASPS</t>
  </si>
  <si>
    <t>1.1.2.0.00.0.0.00.00.00</t>
  </si>
  <si>
    <t>1.1.2.2.00.0.0.00.00.00</t>
  </si>
  <si>
    <t>1.1.2.2.01.0.0.00.00.00</t>
  </si>
  <si>
    <t>1.1.2.2.01.1.0.00.00.00</t>
  </si>
  <si>
    <t>1.1.2.2.01.1.1.00.00.00</t>
  </si>
  <si>
    <t>Taxas pela Prestação de Serviços - Principal</t>
  </si>
  <si>
    <t>1.1.2.2.01.1.1.01.00.00</t>
  </si>
  <si>
    <t>1.1.2.2.01.1.1.02.00.00</t>
  </si>
  <si>
    <t>1.1.2.2.01.1.1.03.00.00</t>
  </si>
  <si>
    <t>1.1.2.2.01.1.1.04.00.00</t>
  </si>
  <si>
    <t>1.1.2.2.01.1.1.05.00.00</t>
  </si>
  <si>
    <t>1.1.2.2.01.1.1.06.00.00</t>
  </si>
  <si>
    <t>1.1.2.2.01.1.2.00.00.00</t>
  </si>
  <si>
    <t>Taxas pela Prestação de Serviços - Multas e Juros</t>
  </si>
  <si>
    <t>1.1.2.2.01.1.2.01.00.00</t>
  </si>
  <si>
    <t>Taxas de Serviços Cadastrais - Multas e Juros</t>
  </si>
  <si>
    <t>1.1.2.2.01.1.2.02.00.00</t>
  </si>
  <si>
    <t>Taxa de Cemitério - Multas e Juros</t>
  </si>
  <si>
    <t>1.1.2.2.01.1.2.03.00.00</t>
  </si>
  <si>
    <t>Taxa de Limpeza Pública - Multas e Juros</t>
  </si>
  <si>
    <t>1.1.2.2.01.1.2.04.00.00</t>
  </si>
  <si>
    <t>Taxa de Registro / Inspeção de Produtos Agrop. - Multas e Juros</t>
  </si>
  <si>
    <t>1.1.2.2.01.1.2.05.00.00</t>
  </si>
  <si>
    <t>Taxa Custo Operacional dos Consignados - Multas e Juros</t>
  </si>
  <si>
    <t>1.1.2.2.01.1.2.06.00.00</t>
  </si>
  <si>
    <t>Taxa de Vistoria de Trânsito - Multas e Juros</t>
  </si>
  <si>
    <t>1.1.2.2.01.1.3.00.00.00</t>
  </si>
  <si>
    <t>Taxas pela Prestação de Serviços -Dívida Ativa</t>
  </si>
  <si>
    <t>1.1.2.2.01.1.3.01.00.00</t>
  </si>
  <si>
    <t>Taxas de Serviços Cadastrais - Dívida Ativa</t>
  </si>
  <si>
    <t>1.1.2.2.01.1.3.02.00.00</t>
  </si>
  <si>
    <t>Taxa de Cemitério -  Dívida Ativa</t>
  </si>
  <si>
    <t>1.1.2.2.01.1.3.03.00.00</t>
  </si>
  <si>
    <t>Taxa de Limpeza Pública -  Dívida Ativa</t>
  </si>
  <si>
    <t>1.1.2.2.01.1.3.04.00.00</t>
  </si>
  <si>
    <t>Taxa de Registro / Inspeção de Produtos Agrop. - Dívida Ativa</t>
  </si>
  <si>
    <t>1.1.2.2.01.1.3.05.00.00</t>
  </si>
  <si>
    <t>Taxa Custo Operacional dos Consignados -  Dívida Ativa</t>
  </si>
  <si>
    <t>1.1.2.2.01.1.3.06.00.00</t>
  </si>
  <si>
    <t>Taxa de Vistoria de Trânsito - Dívida Ativa</t>
  </si>
  <si>
    <t>1.1.2.2.01.1.4.00.00.00</t>
  </si>
  <si>
    <t>Taxas pela Prestação de Serviços -Dívida Ativa - Multa e Juros</t>
  </si>
  <si>
    <t>1.1.2.2.01.1.4.01.00.00</t>
  </si>
  <si>
    <t>Taxas de Serviços Cadastrais - Dívida Ativa - Multas e Juros</t>
  </si>
  <si>
    <t>1.1.2.2.01.1.4.02.00.00</t>
  </si>
  <si>
    <t>Taxa de Cemitério -  Dívida Ativa- Multas e Juros</t>
  </si>
  <si>
    <t>1.1.2.2.01.1.4.03.00.00</t>
  </si>
  <si>
    <t>Taxa de Limpeza Pública -  Dívida Ativa- Multas e Juros</t>
  </si>
  <si>
    <t>1.1.2.2.01.1.4.04.00.00</t>
  </si>
  <si>
    <t>Taxa de Reg./ Insp. de Prod. Agrop. - Dívida Ativa- Multas e Juros</t>
  </si>
  <si>
    <t>1.1.2.2.01.1.4.05.00.00</t>
  </si>
  <si>
    <t>Taxa Custo Operac. Consignados -  Dívida Ativa- Multas e Juros</t>
  </si>
  <si>
    <t>1.1.2.2.01.1.4.06.00.00</t>
  </si>
  <si>
    <t>Taxa de Vistoria de Trânsito - Dívida Ativa- Multas e Juros</t>
  </si>
  <si>
    <t>1.1.2.8.00.00.00.00.00</t>
  </si>
  <si>
    <t>Taxas - Específicas de Estados, DF e Municípios</t>
  </si>
  <si>
    <t>1.1.2.8.01.0.0.00.00.00</t>
  </si>
  <si>
    <t>Taxas de Inspeção, Controle e Fiscalização</t>
  </si>
  <si>
    <t>1.1.2.8.01.1.0.00.00.00</t>
  </si>
  <si>
    <t>1.1.2.8.01.1.1.00.00.00</t>
  </si>
  <si>
    <t>Taxa de Fiscalização de Vigilância Sanitária - Principal</t>
  </si>
  <si>
    <t>1.1.2.8.01.1.2.00.00.00</t>
  </si>
  <si>
    <t>Taxa de Fiscalização de Vigilância Sanitária - Multas e Juros de Mora</t>
  </si>
  <si>
    <t>1.1.2.8.01.1.3.00.00.00</t>
  </si>
  <si>
    <t>Taxa de Fiscalização de Vigilância Sanitária - Dívida Ativa</t>
  </si>
  <si>
    <t>1.1.2.8.01.1.4.00.00.00</t>
  </si>
  <si>
    <t>Taxa de Fiscalização de Vigilância Sanitária - Multas e Juros de Mora da Dívida Ativa</t>
  </si>
  <si>
    <t>1.1.2.8.01.9.0.00.00.00</t>
  </si>
  <si>
    <t>Taxas de Inspeção, Controle e Fiscalização - Outras</t>
  </si>
  <si>
    <t>1.1.2.8.01.9.1.00.00.00</t>
  </si>
  <si>
    <t>Taxas de Inspeção, Controle e Fiscalização - Outras - Principal</t>
  </si>
  <si>
    <t>1.1.2.8.01.9.1.01.00.00</t>
  </si>
  <si>
    <t>1.1.2.8.01.9.1.02.00.00</t>
  </si>
  <si>
    <t>1.1.2.8.01.9.1.03.00.00</t>
  </si>
  <si>
    <t>1.1.2.8.01.9.1.04.00.00</t>
  </si>
  <si>
    <t>1.1.2.8.01.9.1.05.00.00</t>
  </si>
  <si>
    <t>1.1.2.8.01.9.1.06.00.00</t>
  </si>
  <si>
    <t>1.1.2.8.01.9.1.07.00.00</t>
  </si>
  <si>
    <t>1.1.2.8.01.9.1.08.00.00</t>
  </si>
  <si>
    <t>Taxa de Inspeção Municipal - SI</t>
  </si>
  <si>
    <t>1.1.2.8.01.9.2.00.00.00</t>
  </si>
  <si>
    <t>Taxas de Inspeção, Controle e Fiscalização - Outras - Multas e Juros de Mora</t>
  </si>
  <si>
    <t>1.1.2.8.01.9.2.01.00.00</t>
  </si>
  <si>
    <t>1.1.2.8.01.9.2.02.00.00</t>
  </si>
  <si>
    <t>1.1.2.8.01.9.2.03.00.00</t>
  </si>
  <si>
    <t>1.1.2.8.01.9.2.04.00.00</t>
  </si>
  <si>
    <t>1.1.2.8.01.9.2.05.00.00</t>
  </si>
  <si>
    <t>1.1.2.8.01.9.2.06.00.00</t>
  </si>
  <si>
    <t>1.1.2.8.01.9.2.07.00.00</t>
  </si>
  <si>
    <t>1.1.2.8.01.9.2.08.00.00</t>
  </si>
  <si>
    <t>1.1.2.8.01.9.3.00.00.00</t>
  </si>
  <si>
    <t>Taxas de Inspeção, Controle e Fiscalização - Outras - Dívida Ativa</t>
  </si>
  <si>
    <t>1.1.2.8.01.9.3.01.00.00</t>
  </si>
  <si>
    <t>1.1.2.8.01.9.3.02.00.00</t>
  </si>
  <si>
    <t>1.1.2.8.01.9.3.03.00.00</t>
  </si>
  <si>
    <t>1.1.2.8.01.9.3.04.00.00</t>
  </si>
  <si>
    <t>1.1.2.8.01.9.3.05.00.00</t>
  </si>
  <si>
    <t>1.1.2.8.01.9.3.06.00.00</t>
  </si>
  <si>
    <t>1.1.2.8.01.9.3.07.00.00</t>
  </si>
  <si>
    <t>1.1.2.8.01.9.3.08.00.00</t>
  </si>
  <si>
    <t>1.1.2.8.01.9.4.00.00.00</t>
  </si>
  <si>
    <t>Taxas de Inspeção, Controle e Fiscalização - Outras - Dívida Ativa - Multas e Juros</t>
  </si>
  <si>
    <t>1.1.2.8.01.9.4.01.00.00</t>
  </si>
  <si>
    <t>1.1.2.8.01.9.4.02.00.00</t>
  </si>
  <si>
    <t>1.1.2.8.01.9.4.03.00.00</t>
  </si>
  <si>
    <t>1.1.2.8.01.9.4.04.00.00</t>
  </si>
  <si>
    <t>1.1.2.8.01.9.4.05.00.00</t>
  </si>
  <si>
    <t>1.1.2.8.01.9.4.06.00.00</t>
  </si>
  <si>
    <t>1.1.2.8.01.9.4.07.00.00</t>
  </si>
  <si>
    <t>1.1.2.8.01.9.4.08.00.00</t>
  </si>
  <si>
    <t>1.2.0.0.00.0.0.00.00.00</t>
  </si>
  <si>
    <t>Contribuições</t>
  </si>
  <si>
    <t>1.2.1.0.00.0.0.00.00.00</t>
  </si>
  <si>
    <t>1.2.1.6.00.0.0.00.00.00</t>
  </si>
  <si>
    <t>Contribuição para Fundos de Assistência Médica</t>
  </si>
  <si>
    <t>1.2.1.6.03.0.0.00.00.00</t>
  </si>
  <si>
    <t>Contribuição para Fundos de Assistência Médica - Servidores Civis</t>
  </si>
  <si>
    <t>1.2.1.6.03.1.0.00.00.00</t>
  </si>
  <si>
    <t>Contribuição para Fundos de Assistência Médica -  Servidores Civis</t>
  </si>
  <si>
    <t>1.2.1.6.03.1.1.00.00.00</t>
  </si>
  <si>
    <t>Contribuição para Fundos de Assistência Médica -  Servidores Civis - Principal</t>
  </si>
  <si>
    <t>1.2.1.6.03.1.1.01.00.00</t>
  </si>
  <si>
    <t>1.2.1.6.03.1.1.02.00.00</t>
  </si>
  <si>
    <t>1.2.1.6.03.1.1.03.00.00</t>
  </si>
  <si>
    <t>Contribuição dos Serv.Ativos p/Assist.Med.dos Serv.-IPLAN</t>
  </si>
  <si>
    <t>1.2.1.6.03.1.1.04.00.00</t>
  </si>
  <si>
    <t>1.2.1.6.03.1.1.05.00.00</t>
  </si>
  <si>
    <t>Contribuição dos Serv.Inativos p/Assist.Med.dos Serv.Ipassp-Sm</t>
  </si>
  <si>
    <t>1.2.1.6.03.1.1.06.00.00</t>
  </si>
  <si>
    <t>Contribuição dos Pensionista p/Assist.Med.dos Serv.-Ipassp-Sm</t>
  </si>
  <si>
    <t>1.2.1.8.00.0.0.00.00.00</t>
  </si>
  <si>
    <t>Contribuições Sociais específicas de Estados, DF e Municípios</t>
  </si>
  <si>
    <t>1.2.1.8.01.0.0.00.00.00</t>
  </si>
  <si>
    <t>Contribuição do Servidor Civil para o Plano de Seguridade Social - CPSSS - Específico de EST/DF/MUN</t>
  </si>
  <si>
    <t>1.2.1.8.01.1.0.00.00.00</t>
  </si>
  <si>
    <t>CPSSS do Servidor Civil Ativo</t>
  </si>
  <si>
    <t>1.2.1.8.01.1.1.00.00.00</t>
  </si>
  <si>
    <t>CPSSS do Servidor Civil Ativo - Principal</t>
  </si>
  <si>
    <t>1.2.1.8.01.1.1.01.00.00</t>
  </si>
  <si>
    <t>1.2.1.8.01.1.1.0200.00</t>
  </si>
  <si>
    <t>1.2.1.8.01.1.1.03.00.00</t>
  </si>
  <si>
    <t>1.2.1.8.01.1.1.04.00.00</t>
  </si>
  <si>
    <t>1.2.1.8.01.1.1.05.00.00</t>
  </si>
  <si>
    <t>1.2.1.8.01.3.0.00.00.00</t>
  </si>
  <si>
    <t>CPSSS do Servidor Civil  - Pensionistas</t>
  </si>
  <si>
    <t>1.2.1.8.01.3.1.00.00.00</t>
  </si>
  <si>
    <t>CPSSS do Servidor Civil  - Pensionistas - Principal</t>
  </si>
  <si>
    <t>1.2.1.8.03.0.0.00.00.00</t>
  </si>
  <si>
    <t>CPSSS Patronal - Servidor Civil  - Específico de EST/DF/MUN</t>
  </si>
  <si>
    <t>1.2.1.8.03.1.1.00.00.00</t>
  </si>
  <si>
    <t>CPSSS Patronal - Servidor Civil Ativo - Principal</t>
  </si>
  <si>
    <t>1.2.1.8.01.2.0.00.00.00</t>
  </si>
  <si>
    <t>CPSSS do Servidor Civil Inativo</t>
  </si>
  <si>
    <t>1.2.1.8.01.2.1.00.00.00</t>
  </si>
  <si>
    <t>CPSSS do Servidor Civil Inativo - Principal</t>
  </si>
  <si>
    <t>1.2.4.0.00.0.0.00.00.00</t>
  </si>
  <si>
    <t>Contribuição para o Custeio do Serviço de Iluminação Pública</t>
  </si>
  <si>
    <t>1.2.4.0.00.1.0.00.00.00</t>
  </si>
  <si>
    <t>1.2.4.0.00.1.1.00.00.00</t>
  </si>
  <si>
    <t>Contribuição para o Custeio do Serviço de Iluminação Pública - Principal</t>
  </si>
  <si>
    <t>1.2.4.0.00.1.2.00.00.00</t>
  </si>
  <si>
    <t>Contribuição para o Custeio do Serviço de Iluminação Pública - Multas e Juros</t>
  </si>
  <si>
    <t>1.2.4.0.00.1.3.00.00.00</t>
  </si>
  <si>
    <t>Contribuição para o Custeio do Serviço de Iluminação Pública - Dívida Ativa</t>
  </si>
  <si>
    <t>1.2.4.0.00.1.4.00.00.00</t>
  </si>
  <si>
    <t>Contribuição para o Custeio do Serviço de Iluminação Pública - Dívida Ativa - Multas e Juros</t>
  </si>
  <si>
    <t>1.3.0.0.00.0.0.00.00.00</t>
  </si>
  <si>
    <t>1.3.1.0.00.0.0.00.00.00</t>
  </si>
  <si>
    <t>Exploração do Patrimônio Imobiliário do Estado</t>
  </si>
  <si>
    <t>1.3.1.0.01.0.0.00.00.00</t>
  </si>
  <si>
    <t>Aluguéis, Arrendamentos, Foros, Laudêmios, Tarifas de Ocupação</t>
  </si>
  <si>
    <t>1.3.1.0.01.1.0.00.00.00</t>
  </si>
  <si>
    <t>Aluguéis e Arrendamentos</t>
  </si>
  <si>
    <t>1.3.1.0.01.1.1.00.00.00</t>
  </si>
  <si>
    <t>Aluguéis e Arrendamentos - Principal</t>
  </si>
  <si>
    <t>1.3.1.0.01.1.1.01.00.00</t>
  </si>
  <si>
    <t>1.3.1.0.01.1.2.00.00.00</t>
  </si>
  <si>
    <t>Aluguéis e Arrendamentos - Multas e Juros</t>
  </si>
  <si>
    <t>1.3.1.0.01.1.2.01.00.00</t>
  </si>
  <si>
    <t>1.3.1.0.02.0.0.00.00.00</t>
  </si>
  <si>
    <t>Concessão, Permissão, Autorização ou Cessão do Direito de Uso de Bens Imóveis Públicos</t>
  </si>
  <si>
    <t>1.3.1.0.02.1.0.00.00.00</t>
  </si>
  <si>
    <t>1.3.1.0.02.1.1.00.00.00</t>
  </si>
  <si>
    <t>1.3.1.0.02.1.1.01.00.00</t>
  </si>
  <si>
    <t>Concessão Parquimetro</t>
  </si>
  <si>
    <t>1.3.1.0.02.1.1.02.00.00</t>
  </si>
  <si>
    <t>Receita de Concessão - Demais</t>
  </si>
  <si>
    <t>1.3.2.0.00.0.0.00.00.00</t>
  </si>
  <si>
    <t>Valores Mobiliários</t>
  </si>
  <si>
    <t>1.3.2.1.00.0.0.00.00.00</t>
  </si>
  <si>
    <t>Juros e Correções Monetárias</t>
  </si>
  <si>
    <t>1.3.2.1.00.1.0.00.00.00</t>
  </si>
  <si>
    <t>1.3.2.1.00.1.1.00.00.00</t>
  </si>
  <si>
    <t>Remuneração de Depósitos Bancários - Principal</t>
  </si>
  <si>
    <t>1.3.2.1.00.1.1.01.00.00</t>
  </si>
  <si>
    <t>Remuneração de Depósitos de Recursos Vinculados - Principal</t>
  </si>
  <si>
    <t>1.3.2.1.00.1.1.01.02.00</t>
  </si>
  <si>
    <t>Remuneração de Depósitos  Bancários de Recursos Vinculados - FUNDEB - Principal</t>
  </si>
  <si>
    <t>1.3.2.1.00.1.1.01.03.00</t>
  </si>
  <si>
    <t>Remuneração de Depósitos  Bancários de Recursos Vinculados - Fundo de Saúde - Principal</t>
  </si>
  <si>
    <t>1.3.2.1.00.1.1.01.03.02</t>
  </si>
  <si>
    <t>Rec. Rem. de Dep. Banc. - Atenção Básica</t>
  </si>
  <si>
    <t>4500</t>
  </si>
  <si>
    <t>1.3.2.1.00.1.1.01.03.03</t>
  </si>
  <si>
    <t>1.3.2.1.00.1.1.01.03.05</t>
  </si>
  <si>
    <t>1.3.2.1.00.1.1.01.03.06</t>
  </si>
  <si>
    <t>Rec. Rem. de Dep. Banc. - Atenção de Média Complexidade</t>
  </si>
  <si>
    <t>4501</t>
  </si>
  <si>
    <t>1.3.2.1.00.1.1.01.03.07</t>
  </si>
  <si>
    <t>Rec. Rem. de Dep. Banc. -  Vigilância em Saúde</t>
  </si>
  <si>
    <t>4502</t>
  </si>
  <si>
    <t>1.3.2.1.00.1.1.01.03.08</t>
  </si>
  <si>
    <t>Rec. Rem. de Dep. Banc. -  Assistência Farmamcêuica</t>
  </si>
  <si>
    <t>4503</t>
  </si>
  <si>
    <t>1.3.2.1.00.1.1.01.03.09</t>
  </si>
  <si>
    <t>1.3.2.1.00.1.1.01.03.12</t>
  </si>
  <si>
    <t>1.3.2.1.00.1.1.01.03.15</t>
  </si>
  <si>
    <t>1.3.2.1.00.1.1.01.03.16</t>
  </si>
  <si>
    <t>1.3.2.1.00.1.1.01.03.17</t>
  </si>
  <si>
    <t>1.3.2.1.00.1.1.01.03.18</t>
  </si>
  <si>
    <t>1.3.2.1.00.1.1.01.03.30</t>
  </si>
  <si>
    <t>Rec. Rem. de Dep. Banc. - Cuca Legal</t>
  </si>
  <si>
    <t>1.3.2.1.00.1.1.01.03.20</t>
  </si>
  <si>
    <t>1.3.2.1.00.1.1.01.03.21</t>
  </si>
  <si>
    <t>Rec. Rem. de Dep. Banc. - FES Campanha de Vacinação</t>
  </si>
  <si>
    <t>1.3.2.1.00.1.1.01.03.22</t>
  </si>
  <si>
    <t>Rec. Rem. de Dep. Banc. - Constr. e Ampl. de Unidade de Saúde</t>
  </si>
  <si>
    <t>1.3.2.1.00.1.1.01.03.23</t>
  </si>
  <si>
    <t>1.3.2.1.00.1.1.01.03.24</t>
  </si>
  <si>
    <t>1.3.2.1.00.1.1.01.03.25</t>
  </si>
  <si>
    <t>Rec. Rem. de Dep. Banc. - Custeio aos Cons. Intermun. Saúde</t>
  </si>
  <si>
    <t>1.3.2.1.00.1.1.01.03.26</t>
  </si>
  <si>
    <t>1.3.2.1.00.1.1.01.03.27</t>
  </si>
  <si>
    <t>Rec. Rem. de Dep. Banc. - Aquis. Equip. Estrut.</t>
  </si>
  <si>
    <t>1.3.2.1.00.1.1.01.03.28</t>
  </si>
  <si>
    <t>Rec. Rem. de Dep. Banc. - Aquisição de Veículos</t>
  </si>
  <si>
    <t>1.3.2.1.00.1.1.01.03.29</t>
  </si>
  <si>
    <t>Rec. Rem. de Dep. Banc. - Nota Fiscal Gaúcha</t>
  </si>
  <si>
    <t>1.3.2.1.00.1.1.01.04.00</t>
  </si>
  <si>
    <t>Remuneração de Depósitos  Bancários de Recursos Vinculados - Manutencao e Desenvolvimento do Ensino - MDE - Principal</t>
  </si>
  <si>
    <t>1.3.2.1.00.1.1.01.05.00</t>
  </si>
  <si>
    <t>Remuneração de Depósitos  Bancários de Recursos Vinculados - Ações e Serviços Públicos de Saúde - ASPS - Principal</t>
  </si>
  <si>
    <t>1.3.2.1.00.1.1.01.06.00</t>
  </si>
  <si>
    <t>Remuneração de Depósitos  Bancários de Recursos Vinculados - Contribuição de Intervenção no Domínio Econômico - CIDE - Principal</t>
  </si>
  <si>
    <t>1.3.2.1.00.1.1.01.07.00</t>
  </si>
  <si>
    <t>Remuneração de Depósitos  Bancários de Recursos Vinculados - Fundo Nacional de Assistência Social - FNAS - Principal</t>
  </si>
  <si>
    <t>1.3.2.1.00.1.1.01.07.01</t>
  </si>
  <si>
    <t>1.3.2.1.00.1.1.01.07.02</t>
  </si>
  <si>
    <t>1.3.2.1.00.1.1.01.07.03</t>
  </si>
  <si>
    <t>1.3.2.1.00.1.1.01.07.04</t>
  </si>
  <si>
    <t>1.3.2.1.00.1.1.01.07.05</t>
  </si>
  <si>
    <t>1.3.2.1.00.1.1.01.07.06</t>
  </si>
  <si>
    <t>1.3.2.1.00.1.1.01.07.07</t>
  </si>
  <si>
    <t>Rec. Rem. de Dep. Banc. - FNA AceSuas Pronatec</t>
  </si>
  <si>
    <t>1.3.2.1.00.1.1.01.07.08</t>
  </si>
  <si>
    <t>1.3.2.1.00.1.1.01.07.09</t>
  </si>
  <si>
    <t>Rec. Rem. de Dep. Banc. - Termo de Adesão FEAS</t>
  </si>
  <si>
    <t>1.3.2.1.00.1.1.01.07.10</t>
  </si>
  <si>
    <t>1.3.2.1.00.1.1.01.07.11</t>
  </si>
  <si>
    <t>1.3.2.1.00.1.1.01.07.12</t>
  </si>
  <si>
    <t>1.3.2.1.00.1.1.01.07.13</t>
  </si>
  <si>
    <t>Rec. Rem. de Dep. Banc. - Conv. 842349/2016 Aquis. Veículos</t>
  </si>
  <si>
    <t>1.3.2.1.00.1.1.01.07.14</t>
  </si>
  <si>
    <t>Rec. Rem. de Dep. Banc. - Proteção Social Especial</t>
  </si>
  <si>
    <t>1522</t>
  </si>
  <si>
    <t>1.3.2.1.00.1.1.01.08.00</t>
  </si>
  <si>
    <t>Remuneração de Depósitos  Bancários de Recursos Vinculados - Fundo Nacional de Desenvolvimento da Educação - FNDE - Principal</t>
  </si>
  <si>
    <t>1.3.2.1.00.1.1.01.08.01</t>
  </si>
  <si>
    <t>1.3.2.1.00.1.1.01.08.02</t>
  </si>
  <si>
    <t>1.3.2.1.00.1.1.01.08.03</t>
  </si>
  <si>
    <t>1.3.2.1.00.1.1.01.08.04</t>
  </si>
  <si>
    <t>1.3.2.1.00.1.1.01.08.05</t>
  </si>
  <si>
    <t>1.3.2.1.00.1.1.01.08.06</t>
  </si>
  <si>
    <t>1.3.2.1.00.1.1.01.08.07</t>
  </si>
  <si>
    <t>1.3.2.1.00.1.1.01.08.08</t>
  </si>
  <si>
    <t>1.3.2.1.00.1.1.01.08.09</t>
  </si>
  <si>
    <t>Rec. Rem. de Dep. Banc. - FNDE Conv. 704173/2010 Pro Infancia</t>
  </si>
  <si>
    <t>1.3.2.1.00.1.1.01.08.10</t>
  </si>
  <si>
    <t>Rec. Rem. de Dep. Banc. - FNDE Conv.701353/2011</t>
  </si>
  <si>
    <t>1.3.2.1.00.1.1.01.08.11</t>
  </si>
  <si>
    <t>Rec. Rem. de Dep. Banc. - FNDE Conv. 203589 - Pró Infância - PAC</t>
  </si>
  <si>
    <t>1.3.2.1.00.1.1.01.08.12</t>
  </si>
  <si>
    <t>Rec. Rem. de Dep. Banc. - FNDE PAR Educação Infantil</t>
  </si>
  <si>
    <t>1.3.2.1.00.1.1.01.08.13</t>
  </si>
  <si>
    <t>1.3.2.1.00.1.1.01.08.14</t>
  </si>
  <si>
    <t>Rec. Rem. de Dep. Banc. - Compra de Vagas - Brasil Carinhoso</t>
  </si>
  <si>
    <t>1.3.2.1.00.1.1.01.08.15</t>
  </si>
  <si>
    <t>Rec. Rem. de Dep. Banc. - FNDE PAR 20134429</t>
  </si>
  <si>
    <t>1.3.2.1.00.1.1.01.08.16</t>
  </si>
  <si>
    <t>Rec. Rem. de Dep. Banc. - FNDE Caminho da Escola</t>
  </si>
  <si>
    <t>1.3.2.1.00.1.1.01.08.17</t>
  </si>
  <si>
    <t>Rec. Rem. de Dep. Banc. - FNDE  Pro Infância - Creches - PAC</t>
  </si>
  <si>
    <t>1.3.2.1.00.1.1.01.08.18</t>
  </si>
  <si>
    <t>Rec. Rem. de Dep. Banc. - FNDE Termo de Compr.PAR 20160105</t>
  </si>
  <si>
    <t>1502</t>
  </si>
  <si>
    <t>1.3.2.1.00.1.1.01.08.19</t>
  </si>
  <si>
    <t>Rec. Rem. de Dep. Banc. - FNDE  Educação Infantil - Novas Turmas</t>
  </si>
  <si>
    <t>1520</t>
  </si>
  <si>
    <t>1.3.2.1.00.1.1.01.08.20</t>
  </si>
  <si>
    <t>Rec. Rem. de Dep. Banc. - FNDE  mp 815/2017/AFM</t>
  </si>
  <si>
    <t>1523</t>
  </si>
  <si>
    <t>1.3.2.1.00.1.1.01.10.00</t>
  </si>
  <si>
    <t>Remuneração de Depósitos  Bancários de Recursos Vinculados - Fundo de Assistência à Saúde do Servidor - Principal</t>
  </si>
  <si>
    <t>1.3.2.1.00.1.1.01.99.00</t>
  </si>
  <si>
    <t>Remuneração de Outros Depósitos  Bancários de Recursos Vinculados - Principal</t>
  </si>
  <si>
    <t>1.3.2.1.00.1.1.01.99.01</t>
  </si>
  <si>
    <t>1.3.2.1.00.1.1.01.99.02</t>
  </si>
  <si>
    <t>1.3.2.1.00.1.1.01.99.03</t>
  </si>
  <si>
    <t>1.3.2.1.00.1.1.01.99.04</t>
  </si>
  <si>
    <t>1.3.2.1.00.1.1.01.99.05</t>
  </si>
  <si>
    <t>1.3.2.1.00.1.1.01.99.06</t>
  </si>
  <si>
    <t>1.3.2.1.00.1.1.01.99.07</t>
  </si>
  <si>
    <t>1.3.2.1.00.1.1.01.99.08</t>
  </si>
  <si>
    <t>1.3.2.1.00.1.1.01.99.09</t>
  </si>
  <si>
    <t>1.3.2.1.00.1.1.01.99.10</t>
  </si>
  <si>
    <t>1.3.2.1.00.1.1.01.99.11</t>
  </si>
  <si>
    <t>1.3.2.1.00.1.1.01.99.12</t>
  </si>
  <si>
    <t>1.3.2.1.00.1.1.01.99.13</t>
  </si>
  <si>
    <t>1.3.2.1.00.1.1.01.99.14</t>
  </si>
  <si>
    <t>Rec. Rem. de Dep. Banc. -  Brasil Alfabetizado</t>
  </si>
  <si>
    <t>1.3.2.1.00.1.1.01.99.15</t>
  </si>
  <si>
    <t>Rec. Rem. de Dep. Banc. - Fundo Centro de Eventos</t>
  </si>
  <si>
    <t>1.3.2.1.00.1.1.01.99.16</t>
  </si>
  <si>
    <t>1.3.2.1.00.1.1.01.99.17</t>
  </si>
  <si>
    <t>Rec. Rem. de Dep. Banc. - Contrato 363.505-68 - Centro de Eventos</t>
  </si>
  <si>
    <t>1.3.2.1.00.1.1.01.99.18</t>
  </si>
  <si>
    <t>1.3.2.1.00.1.1.01.99.19</t>
  </si>
  <si>
    <t>Rec. Rem. de Dep. Banc. -  Educação Fiscal</t>
  </si>
  <si>
    <t>1.3.2.1.00.1.1.01.99.20</t>
  </si>
  <si>
    <t>Rec. Rem. de Dep. Banc. - Modernização CDM</t>
  </si>
  <si>
    <t>1.3.2.1.00.1.1.01.99.21</t>
  </si>
  <si>
    <t>Rec. Rem. de Dep. Banc. - Fdo Municipal do Idoso</t>
  </si>
  <si>
    <t>1.3.2.1.00.1.1.01.99.22</t>
  </si>
  <si>
    <t>Rec. Rem. de Dep. Banc. - Contr. CEF 805766/2014 Patr. Agrícola</t>
  </si>
  <si>
    <t>1.3.2.1.00.1.1.01.99.23</t>
  </si>
  <si>
    <t>Rec. Rem. de Dep. Banc. - Contr. 399658-75 - Pró Transporte</t>
  </si>
  <si>
    <t>1.3.2.1.00.1.1.01.99.24</t>
  </si>
  <si>
    <t>Rec. Rem. de Dep. Banc. - Contr. 398239-75 - Mod. Rest. Popular</t>
  </si>
  <si>
    <t>1.3.2.1.00.1.1.01.99.25</t>
  </si>
  <si>
    <t>Rec. Rem. de Dep. Banc. - Contr. 811209/2014</t>
  </si>
  <si>
    <t>1.3.2.1.00.1.1.01.99.26</t>
  </si>
  <si>
    <t>1.3.2.1.00.1.1.01.99.27</t>
  </si>
  <si>
    <t>Rec. Rem. de Dep. Banc. - Ações de Recuperação - TC 143/2016</t>
  </si>
  <si>
    <t>1.3.2.1.00.1.1.01.99.28</t>
  </si>
  <si>
    <t>Rec. Rem. de Dep. Banc. - Contr.818588/2015 - Praça Dois de Novembro</t>
  </si>
  <si>
    <t>1.3.2.1.00.1.1.01.99.29</t>
  </si>
  <si>
    <t>1.3.2.1.00.1.1.01.99.30</t>
  </si>
  <si>
    <t>Rec. Rem. de Dep. Banc. - Alienação de Bens - SMED</t>
  </si>
  <si>
    <t>1.3.2.1.00.1.1.01.99.31</t>
  </si>
  <si>
    <t>Rec. Rem. de Dep. Banc. - Conv. CORSAN - Ação Civil Pública</t>
  </si>
  <si>
    <t>1.3.2.1.00.1.1.01.99.32</t>
  </si>
  <si>
    <t>1.3.2.1.00.1.1.01.99.33</t>
  </si>
  <si>
    <t>Rec. Rem. de Dep. Banc. - Contr. CEF 805191/2014 - Aquis. Equip.</t>
  </si>
  <si>
    <t>1.3.2.1.00.1.1.01.99.34</t>
  </si>
  <si>
    <t>Rec. Rem. de Dep. Banc. - Contr. 229.038-74 - Pro Moradia</t>
  </si>
  <si>
    <t>1.3.2.1.00.1.1.01.99.35</t>
  </si>
  <si>
    <t>Rec. Rem. de Dep. Banc. - Contr. 229.039-88 - PAC</t>
  </si>
  <si>
    <t>1.3.2.1.00.1.1.01.99.36</t>
  </si>
  <si>
    <t>Rec. Rem. de Dep. Banc. - Contr. CEF 831537/2016 - Academias</t>
  </si>
  <si>
    <t>1500</t>
  </si>
  <si>
    <t>1.3.2.1.00.1.1.01.99.37</t>
  </si>
  <si>
    <t>Rec. Rem. de Dep. Banc. -  Convênio Sedactel 17/2018</t>
  </si>
  <si>
    <t>1524</t>
  </si>
  <si>
    <t>1.3.2.1.00.1.1.01.99.38</t>
  </si>
  <si>
    <t>Rec. Rem. de Dep. Banc. - Convênio 05/2017 Corsan</t>
  </si>
  <si>
    <t>1521</t>
  </si>
  <si>
    <t>1.3.2.1.00.1.1.01.99.39</t>
  </si>
  <si>
    <t>Rec. Rem. de Dep. Banc. -  Fundo Pro Saneamento</t>
  </si>
  <si>
    <t>1529</t>
  </si>
  <si>
    <t>1.3.2.1.00.1.1.01.99.40</t>
  </si>
  <si>
    <t>Rec. Rem. de Dep. Banc. - Contr. 829456/2016 - Infr. Urb. Pavim.</t>
  </si>
  <si>
    <t>1499</t>
  </si>
  <si>
    <t>1.3.2.1.00.1.1.01.99.41</t>
  </si>
  <si>
    <t>Rec. Rem. de Dep. Banc. -  Contr. 860543/2017 - Aquis.</t>
  </si>
  <si>
    <t>1518</t>
  </si>
  <si>
    <t>1.3.2.1.00.1.1.01.99.42</t>
  </si>
  <si>
    <t>Rec. Rem. de Dep. Banc. -  Contr. 861960/2017 - Aquis.</t>
  </si>
  <si>
    <t>1519</t>
  </si>
  <si>
    <t>1.3.2.1.00.1.1.01.99.43</t>
  </si>
  <si>
    <t>Rec. Rem. de Dep. Banc. - Termo de Cooperação - Minist</t>
  </si>
  <si>
    <t>1530</t>
  </si>
  <si>
    <t>1.3.2.1.00.1.1.01.99.44</t>
  </si>
  <si>
    <t>Rec. Rem. de Dep. Banc. - Com. 519627-63 - FINISA</t>
  </si>
  <si>
    <t>1533</t>
  </si>
  <si>
    <t>1.3.2.1.00.1.1.02.00.00</t>
  </si>
  <si>
    <t>Remuneração de Depósitos de Recursos Não Vinculados - Principal</t>
  </si>
  <si>
    <t>1.3.2.1.00.1.1.02.01.00</t>
  </si>
  <si>
    <t>Remuneração de Depósitos de Recursos Não Vinculados - Depósitos de Poupança - Principal</t>
  </si>
  <si>
    <t>1.3.2.1.00.1.1.02.01.01</t>
  </si>
  <si>
    <t>Rec. Rem. Dep. Rec. Não Vinculado - Depósitos de Poupança - Executivo</t>
  </si>
  <si>
    <t>1.3.2.1.00.1.1.02.99.00</t>
  </si>
  <si>
    <t>Remuneração de Outros Depósitos  Bancários de Recursos Não Vinculados - Principal</t>
  </si>
  <si>
    <t>1.3.2.1.00.1.1.02.99.01</t>
  </si>
  <si>
    <t>1.3.2.1.00.1.1.02.99.02</t>
  </si>
  <si>
    <t>1.3.2.1.00.4.0.00.00.00</t>
  </si>
  <si>
    <t>Remuneração dos Recursos do Regime Próprio de Previdência Social - RPPS</t>
  </si>
  <si>
    <t>1.3.2.1.00.4.1.00.00.00</t>
  </si>
  <si>
    <t>Remuneração dos Recursos do Regime Próprio de Previdência Social - RPPS - Principal</t>
  </si>
  <si>
    <t>1.3.2.1.00.4.1.01.00.00</t>
  </si>
  <si>
    <t>1.3.2.1.00.4.1.02.00.00</t>
  </si>
  <si>
    <t>1.3.2.1.00.4.1.03.00.00</t>
  </si>
  <si>
    <t>1.3.2.1.00.4.1.04.00.00</t>
  </si>
  <si>
    <t>1.3.2.9.00.0.0.00.00.00</t>
  </si>
  <si>
    <t>Outros Valores Mobiliários</t>
  </si>
  <si>
    <t>1.3.2.9.00.1.0.00.00.00</t>
  </si>
  <si>
    <t>1.3.2.9.00.1.1.00.00.00</t>
  </si>
  <si>
    <t>Outros Valores Mobiliários - Principal</t>
  </si>
  <si>
    <t>1.3.6.0.00.0.0.00.00.00</t>
  </si>
  <si>
    <t>Cessão de Direitos</t>
  </si>
  <si>
    <t>1.3.6.0.01.0.0.00.00.00</t>
  </si>
  <si>
    <t>Cessão do Direito de Operacionalização de Pagamentos</t>
  </si>
  <si>
    <t>1.3.6.0.01.1.0.00.00.00</t>
  </si>
  <si>
    <t>1.3.6.0.01.1.1.00.00.00</t>
  </si>
  <si>
    <t>Cessão do Direito de Operacionalização de Pagamentos - [TIPO]</t>
  </si>
  <si>
    <t>Cessão do Direito de Operacionalização de Pagamentos - Principal</t>
  </si>
  <si>
    <t>1.3.6.0.01.1.1.01.00.00</t>
  </si>
  <si>
    <t>Cessão do Direito de Operacionalização de Pagamentos - Executivo</t>
  </si>
  <si>
    <t>1.6.0.0.00.0.0.00.00.00</t>
  </si>
  <si>
    <t>1.6.3.0.00.0.0.00.00.00</t>
  </si>
  <si>
    <t>Serviços e Atividades Referentes à Saúde</t>
  </si>
  <si>
    <t>1.6.3.0.01.0.0.00.00.00</t>
  </si>
  <si>
    <t>Serviços de Atendimento à Saúde</t>
  </si>
  <si>
    <t>1.6.3.0.01.1.0.00.00.00</t>
  </si>
  <si>
    <t>1.6.3.0.01.1.1.00.00.00</t>
  </si>
  <si>
    <t>Serviços de Atendimento à Saúde - Principal</t>
  </si>
  <si>
    <t>1.6.2.0.01.1.1.01.00.00</t>
  </si>
  <si>
    <t>1.6.9.0.00.0.0.00.00.00</t>
  </si>
  <si>
    <t>1.6.9.0.99.0.0.00.00.00</t>
  </si>
  <si>
    <t>1.6.9.0.99.1.0.00.00.00</t>
  </si>
  <si>
    <t>1.6.9.0.99.1.1.00.00.00</t>
  </si>
  <si>
    <t>Outros Serviços - Principal</t>
  </si>
  <si>
    <t>1.6.9.0.99.1.1.01.00.00</t>
  </si>
  <si>
    <t>1.6.9.0.99.1.2.00.00.00</t>
  </si>
  <si>
    <t>Outros Serviços - Multas e Juros</t>
  </si>
  <si>
    <t>1.6.9.0.99.1.2.01.00.00</t>
  </si>
  <si>
    <t>1.6.9.0.99.1.3.00.00.00</t>
  </si>
  <si>
    <t>Outros Serviços - Dívida Ativa</t>
  </si>
  <si>
    <t>1.6.9.0.99.1.3.01.00.00</t>
  </si>
  <si>
    <t>1.6.9.0.99.1.4.00.00.00</t>
  </si>
  <si>
    <t>Outros Serviços - Dívida Ativa - Multas e Juros</t>
  </si>
  <si>
    <t>1.6.9.0.99.1.4.01.00.00</t>
  </si>
  <si>
    <t>1.7.0.0.00.0.0.00.00.00</t>
  </si>
  <si>
    <t>Transferências Correntes</t>
  </si>
  <si>
    <t>1.7.1.0.00.0.0.00.00.00</t>
  </si>
  <si>
    <t>Transferências da União e de suas Entidades</t>
  </si>
  <si>
    <t>1.7.1.0.00.1.0.00.00.00</t>
  </si>
  <si>
    <t>1.7.1.0.00.1.1.00.00.00</t>
  </si>
  <si>
    <t>Transferências da União e Entidades - Principal</t>
  </si>
  <si>
    <t>1.7.1.0.00.1.1.01.00.00</t>
  </si>
  <si>
    <t>Tarifas Aeroportuárias</t>
  </si>
  <si>
    <t>1.7.1.8.00.0.0.00.00.00</t>
  </si>
  <si>
    <t>Transferências da União - Específica de Estados DF e Municípios</t>
  </si>
  <si>
    <t>1.7.1.8.01.0.0.00.00.00</t>
  </si>
  <si>
    <t>1.7.1.8.01.2.0.00.00.00</t>
  </si>
  <si>
    <t>Cota-Parte do Fundo de Participação dos Municípios - Cota Mensal</t>
  </si>
  <si>
    <t>1.7.1.8.01.2.1.00.00.00</t>
  </si>
  <si>
    <t>Cota-Parte do Fundo de Participação dos Municípios - Cota Mensal - Principal</t>
  </si>
  <si>
    <t>1.7.1.8.01.2.1.01.00.00</t>
  </si>
  <si>
    <t>Cota-Parte do FPM - Cota Mensal - Principal - PRÓPRIO</t>
  </si>
  <si>
    <t>1.7.1.8.01.2.1.02.00.00</t>
  </si>
  <si>
    <t>Cota-Parte do FPM - Cota Mensal - Principal - MDE</t>
  </si>
  <si>
    <t>1.7.1.8.01.2.1.03.00.00</t>
  </si>
  <si>
    <t>Cota-Parte do FPM - Cota Mensal - Principal - ASPS</t>
  </si>
  <si>
    <t>1.7.1.8.01.2.1.04.00.00</t>
  </si>
  <si>
    <t>Cota-Parte do FPM - Cota Mensal - Principal - FUNDEB</t>
  </si>
  <si>
    <t>1.7.1.8.01.3.0.00.00.00</t>
  </si>
  <si>
    <t>Cota-Parte do Fundo de Participação do Municípios – 1% Cota entregue no mês de dezembro</t>
  </si>
  <si>
    <t>1.7.1.8.01.3.1.00.00.00</t>
  </si>
  <si>
    <t>Cota-Parte do Fundo de Participação do Municípios – 1% Cota entregue no mês de dezembro - Principal</t>
  </si>
  <si>
    <t>1.7.1.8.01.3.1.01.00.00</t>
  </si>
  <si>
    <t>Cota-Parte do FPM – 1% Cota entregue no mês de dezembro - Principal - PRÓPRIO</t>
  </si>
  <si>
    <t>1.7.1.8.01.3.1.02.00.00</t>
  </si>
  <si>
    <t>Cota-Parte do FPM – 1% Cota entregue no mês de dezembro - Principal -  MDE</t>
  </si>
  <si>
    <t>1.7.1.8.01.3.1.03.00.00</t>
  </si>
  <si>
    <t>Cota-Parte do FPM – 1% Cota entregue no mês de dezembro - Principal - ASPS</t>
  </si>
  <si>
    <t>1.7.1.8.01.4.0.00.00.00</t>
  </si>
  <si>
    <t>Cota-Parte do Fundo de Participação dos Municípios - 1% Cota entregue no mês de julho</t>
  </si>
  <si>
    <t>1.7.1.8.01.4.1.00.00.00</t>
  </si>
  <si>
    <t>Cota-Parte do Fundo de Participação dos Municípios - 1% Cota entregue no mês de julho - Principal</t>
  </si>
  <si>
    <t>1.7.1.8.01.4.1.01.00.00</t>
  </si>
  <si>
    <t>Cota-Parte do FPM - 1% Cota entregue no mês de julho - Principal - PRÓPRIO</t>
  </si>
  <si>
    <t>1.7.1.8.01.4.1.02.00.00</t>
  </si>
  <si>
    <t>Cota-Parte do FPM - 1% Cota entregue no mês de julho - Principal -  MDE</t>
  </si>
  <si>
    <t>1.7.1.8.01.4.1.03.00.00</t>
  </si>
  <si>
    <t>Cota-Parte do FPM - 1% Cota entregue no mês de julho - Principal - ASPS</t>
  </si>
  <si>
    <t>1.7.1.8.01.5.0.00.00.00</t>
  </si>
  <si>
    <t>Cota-Parte do Imposto Sobre a Propriedade Territorial Rural</t>
  </si>
  <si>
    <t>1.7.1.8.01.5.1.00.00.00</t>
  </si>
  <si>
    <t>Cota-Parte do Imposto Sobre a Propriedade Territorial Rural - Principal</t>
  </si>
  <si>
    <t>1.7.1.8.01.5.1.01.00.00</t>
  </si>
  <si>
    <t>Cota-Parte do ITR - Principal - PRÓPRIO</t>
  </si>
  <si>
    <t>1.7.1.8.01.5.1.02.00.00</t>
  </si>
  <si>
    <t>Cota-Parte do ITR - Principal - MDE</t>
  </si>
  <si>
    <t>1.7.1.8.01.5.1.03.00.00</t>
  </si>
  <si>
    <t>Cota-Parte do ITR - Principal - ASPS</t>
  </si>
  <si>
    <t>1.7.1.8.01.5.1.04.00.00</t>
  </si>
  <si>
    <t>Cota-Parte do ITR - Principal - FUNDEB</t>
  </si>
  <si>
    <t>1.7.1.8.02.0.0.00.00.00</t>
  </si>
  <si>
    <t>Transferência da Compensação Financeira pela Exploração de Recursos Naturais</t>
  </si>
  <si>
    <t>1.7.1.8.02.6.0.00.00.00</t>
  </si>
  <si>
    <t>Cota-Parte do Fundo Especial do Petróleo – FEP</t>
  </si>
  <si>
    <t>1.7.1.8.02.6.1.00.00.00</t>
  </si>
  <si>
    <t>Cota-Parte do Fundo Especial do Petróleo – FEP - Principal</t>
  </si>
  <si>
    <t>1.7.1.8.03.0.0.00.00.00</t>
  </si>
  <si>
    <t>Transferência de Recursos do Sistema Único de Saúde – SUS – Bloco Custeio das Ações e Serviços Públicos de Saúde</t>
  </si>
  <si>
    <t>1.7.1.8.03.1.0.00.00.00</t>
  </si>
  <si>
    <t>Transferência de Recursos do  SUS – Atenção Básica</t>
  </si>
  <si>
    <t>1.7.1.8.03.1.1.00.00.00</t>
  </si>
  <si>
    <t>Transferência de Recursos do Sistema Único de Saúde – SUS – Atenção Básica - Repasses Fundo a Fundo - Principal</t>
  </si>
  <si>
    <t>1.7.1.8.03.1.1.01.00.00</t>
  </si>
  <si>
    <t>Atenção Básica</t>
  </si>
  <si>
    <t>1.7.1.8.03.1.1.01.01.00</t>
  </si>
  <si>
    <t>1.7.1.8.03.1.1.01.02.00</t>
  </si>
  <si>
    <t>1.7.1.8.03.1.1.01.03.00</t>
  </si>
  <si>
    <t>1.7.1.8.03.1.1.01.04.00</t>
  </si>
  <si>
    <t>1.7.1.8.03.1.1.01.05.00</t>
  </si>
  <si>
    <t>1.7.1.8.03.1.1.02.00.00</t>
  </si>
  <si>
    <t>1.7.1.8.03.1.1.02.01.00</t>
  </si>
  <si>
    <t>1.7.1.8.03.1.1.02.02.00</t>
  </si>
  <si>
    <t>1.7.1.8.03.1.1.02.03.00</t>
  </si>
  <si>
    <t>1.7.1.8.03.1.1.02.04.00</t>
  </si>
  <si>
    <t>Agentes Comunitários de Saúde</t>
  </si>
  <si>
    <t>1.7.1.8.03.1.1.03.00.00</t>
  </si>
  <si>
    <t>1.7.1.8.03.1.1.03.01.00</t>
  </si>
  <si>
    <t>1.7.1.8.03.1.1.03.02.00</t>
  </si>
  <si>
    <t>1.7.1.8.03.1.1.03.03.00</t>
  </si>
  <si>
    <t>1.7.1.8.03.1.1.03.04.00</t>
  </si>
  <si>
    <t>1.7.1.8.03.1.1.03.05.00</t>
  </si>
  <si>
    <t>1.7.1.8.03.1.1.04.00.00</t>
  </si>
  <si>
    <t>1.7.1.8.03.1.1.04.01.00</t>
  </si>
  <si>
    <t>1.7.1.8.03.1.1.05.00.00</t>
  </si>
  <si>
    <t>1.7.1.8.03.1.1.05.01.00</t>
  </si>
  <si>
    <t>Apoio Financeiro - Portaria MS nº 748/2018</t>
  </si>
  <si>
    <t>1.7.1.8.03.2.0.00.00.00</t>
  </si>
  <si>
    <t>Transferência de Recursos do  SUS – Atenção de Média e Alta Complexidade Ambulatorial e Hospitalar</t>
  </si>
  <si>
    <t>1.7.1.8.03.2.1.00.00.00</t>
  </si>
  <si>
    <t>Transferência de Recursos do  SUS – Atenção de Média e Alta Complexidade Ambulatorial e Hospitalar - Principal</t>
  </si>
  <si>
    <t>1.7.1.8.03.2.1.01.00.00</t>
  </si>
  <si>
    <t>Atenção de Média e Alta Complexidade</t>
  </si>
  <si>
    <t>1.7.1.8.03.3.0.00.00.00</t>
  </si>
  <si>
    <t>Transferência de Recursos do  SUS – Vigilância em Saúde</t>
  </si>
  <si>
    <t>1.7.1.8.03.3.1.00.00.00</t>
  </si>
  <si>
    <t>Transferência de Recursos do  SUS – Vigilância em Saúde - Principal</t>
  </si>
  <si>
    <t>1.7.1.8.03.3.1.01.00.00</t>
  </si>
  <si>
    <t>Vigilância em Saúde</t>
  </si>
  <si>
    <t>1.7.1.8.03.4.0.00.00.00</t>
  </si>
  <si>
    <t>Transferência de Recursos do  SUS – Assistência Farmacêutica</t>
  </si>
  <si>
    <t>1.7.1.8.03.4.1.00.00.00</t>
  </si>
  <si>
    <t>Transferência de Recursos do  SUS – Assistência Farmacêutica - Principal</t>
  </si>
  <si>
    <t>1.7.1.8.03.4.1.01.00.00</t>
  </si>
  <si>
    <t>Assistência Farmacêutica</t>
  </si>
  <si>
    <t>1.7.1.8.04.0.0.00.00.00</t>
  </si>
  <si>
    <t>Transferências de Recursos do Fundo Nacional de Assistência Social – FNAS</t>
  </si>
  <si>
    <t>1.7.1.8.04.1.0.00.00.00</t>
  </si>
  <si>
    <t>1.7.1.8.04.1.1.00.00.00</t>
  </si>
  <si>
    <t>Transferências de Recursos do Fundo Nacional de Assistência Social – FNAS - Principal</t>
  </si>
  <si>
    <t>1.7.1.8.04.1.1.01.00.00</t>
  </si>
  <si>
    <t>1.7.1.8.04.1.1.02.00.00</t>
  </si>
  <si>
    <t>1.7.1.8.04.1.1.03.00.00</t>
  </si>
  <si>
    <t>1.7.1.8.04.1.1.04.00.00</t>
  </si>
  <si>
    <t>1.7.1.8.04.1.1.05.00.00</t>
  </si>
  <si>
    <t>1.7.1.8.04.1.1.08.00.00</t>
  </si>
  <si>
    <t>FNAS- Proteção Social Especial</t>
  </si>
  <si>
    <t>1.7.1.8.04.1.1.09.00.00</t>
  </si>
  <si>
    <t>FNAS- Apoio Financeiro - Portaria MDS nº 1324/2018</t>
  </si>
  <si>
    <t>1.7.1.8.04.1.1.10.00.00</t>
  </si>
  <si>
    <t>FNAS- ACESSUAS</t>
  </si>
  <si>
    <t>1.7.1.8.05.0.0.00.00.00</t>
  </si>
  <si>
    <t>Transferências de Recursos do Fundo Nacional do Desenvolvimento da Educação – FNDE</t>
  </si>
  <si>
    <t>1.7.1.8.05.1.0.00.00.00</t>
  </si>
  <si>
    <t>Transferências do Salário-Educação</t>
  </si>
  <si>
    <t>1.7.1.8.05.1.1.00.00.00</t>
  </si>
  <si>
    <t>Transferências do Salário-Educação - Principal</t>
  </si>
  <si>
    <t>1.7.1.8.05.2.0.00.00.00</t>
  </si>
  <si>
    <t>Transferências Diretas do FNDE referentes ao Programa Dinheiro Direto na Escola – PDDE</t>
  </si>
  <si>
    <t>1.7.1.8.05.2.1.00.00.00</t>
  </si>
  <si>
    <t>Transferências Diretas do FNDE referentes ao Programa Dinheiro Direto na Escola – PDDE - Principal</t>
  </si>
  <si>
    <t>1.7.1.8.05.3.0.00.00.00</t>
  </si>
  <si>
    <t>Transferências Diretas do FNDE referentes ao Programa Nacional de Alimentação Escolar – PNAE</t>
  </si>
  <si>
    <t>1.7.1.8.05.3.1.00.00.00</t>
  </si>
  <si>
    <t>Transferências Diretas do FNDE referentes ao Programa Nacional de Alimentação Escolar – PNAE - Principal</t>
  </si>
  <si>
    <t>1.7.1.8.05.4.0.00.00.00</t>
  </si>
  <si>
    <t>Transferências Diretas do FNDE referentes ao Programa Nacional de Apoio ao Transporte do Escolar – PNATE</t>
  </si>
  <si>
    <t>1.7.1.8.05.4.1.00.00.00</t>
  </si>
  <si>
    <t>Transferências Diretas do FNDE referentes ao Programa Nacional de Apoio ao Transporte do Escolar – PNATE - Principal</t>
  </si>
  <si>
    <t>1.7.1.8.05.9.0.00.00.00</t>
  </si>
  <si>
    <t>Outras Transferências Diretas do Fundo Nacional do Desenvolvimento da Educação – FNDE</t>
  </si>
  <si>
    <t>1.7.1.8.05.9.1.00.00.00</t>
  </si>
  <si>
    <t>Outras Transferências Diretas do Fundo Nacional do Desenvolvimento da Educação – FNDE - Principal</t>
  </si>
  <si>
    <t>1.7.1.8.05.9.1.01.00.00</t>
  </si>
  <si>
    <t>1.7.1.8.05.9.1.02.00.00</t>
  </si>
  <si>
    <t>1.7.1.8.05.9.1.03.00.00</t>
  </si>
  <si>
    <t>1.7.1.8.05.9.1.04.00.00</t>
  </si>
  <si>
    <t>FNDE - Educação Infantil - Novas Turmas</t>
  </si>
  <si>
    <t>1.7.1.8.05.9.1.05.00.00</t>
  </si>
  <si>
    <t>FNDE - Auxílio Financeiro aos Municípios</t>
  </si>
  <si>
    <t>1.7.1.8.06.0.0.00.00.00</t>
  </si>
  <si>
    <t>Transferência Financeira do ICMS – Desoneração – L.C. Nº 87/96</t>
  </si>
  <si>
    <t>1.7.1.8.06.1.0.00.00.00</t>
  </si>
  <si>
    <t>1.7.1.8.06.1.1.00.00.00</t>
  </si>
  <si>
    <t>Transferência Financeira do ICMS – Desoneração – L.C. Nº 87/96 - Principal</t>
  </si>
  <si>
    <t>1.7.1.8.06.1.1.01.00.00</t>
  </si>
  <si>
    <t>Transferência Financeira do ICMS – Desoneração – L.C. Nº 87/96 - Principal - PRÓPRIO</t>
  </si>
  <si>
    <t>1.7.1.8.06.1.1.02.00.00</t>
  </si>
  <si>
    <t>Transferência Financeira do ICMS – Desoneração – L.C. Nº 87/96 - Principal - MDE</t>
  </si>
  <si>
    <t>1.7.1.8.06.1.1.03.00.00</t>
  </si>
  <si>
    <t>Transferência Financeira do ICMS – Desoneração – L.C. Nº 87/96 - Principal - ASPS</t>
  </si>
  <si>
    <t>1.7.1.8.06.1.1.04.00.00</t>
  </si>
  <si>
    <t>Transferência Financeira do ICMS – Desoneração – L.C. Nº 87/96 - Principal - FUNDEB</t>
  </si>
  <si>
    <t>1.7.1.8.12.0.0.00.00.00</t>
  </si>
  <si>
    <t>1.7.1.8.12.1.0.00.00.00</t>
  </si>
  <si>
    <t>1.7.1.8.12.1.1.00.00.00</t>
  </si>
  <si>
    <t>1.7.1.8.12.1.1.01.00.00</t>
  </si>
  <si>
    <t>1.7.1.8.12.1.1.02.00.00</t>
  </si>
  <si>
    <t>1.7.1.8.12.1.1.03.00.00</t>
  </si>
  <si>
    <t>1.7.1.8.12.1.1.04.00.00</t>
  </si>
  <si>
    <t>1.7.1.8.12.1.1.05.00.00</t>
  </si>
  <si>
    <t>1.7.1.8.12.1.1.06.00.00</t>
  </si>
  <si>
    <t>1.7.1.8.99.0.0.00.00.00</t>
  </si>
  <si>
    <t>Outras Transferências da União</t>
  </si>
  <si>
    <t>1.7.1.8.99.1.0.00.00.00</t>
  </si>
  <si>
    <t>1.7.1.8.99.1.1.00.00.00</t>
  </si>
  <si>
    <t>Outras Transferências da União - Principal</t>
  </si>
  <si>
    <t>1.7.1.8.99.1.1.01.00.00</t>
  </si>
  <si>
    <t>1.7.1.8.99.1.1.02.00.00</t>
  </si>
  <si>
    <t>Contr. 302.429-59 - Trab. Social Resid.Videiras</t>
  </si>
  <si>
    <t>1.7.1.8.99.1.1.03.00.00</t>
  </si>
  <si>
    <t>Contr. 317..541-41 - Trab. Social Resid. Zilda Arns</t>
  </si>
  <si>
    <t>1.7.1.8.99.1.1.04.00.00</t>
  </si>
  <si>
    <t>Contr. 415..906-33 - Trab. Social Resid. Leonel Brisola</t>
  </si>
  <si>
    <t>1.7.1.8.99.1.1.05.00.00</t>
  </si>
  <si>
    <t>Contr. 395.577-16 - Trab. Social Resid. Dom Ivo</t>
  </si>
  <si>
    <t>1.7.2.0.00.0.0.00.00.00</t>
  </si>
  <si>
    <t>Transferências dos Estados e do Distrito Federal e de suas Entidades</t>
  </si>
  <si>
    <t>1.7.2.0.00.1.0.00.00.00</t>
  </si>
  <si>
    <t>Transferências dos Estados e do D. F. e de suas Entidades</t>
  </si>
  <si>
    <t>1.7.2.0.00.1.1.00.00.00</t>
  </si>
  <si>
    <t>Transferências dos Estados e do Distrito Federal e de suas Entidades - [TIPO]</t>
  </si>
  <si>
    <t>Transf. dos Estados e do D. F. e de suas Entidades - Principal</t>
  </si>
  <si>
    <t>1.72.2.00.1.1.01.00.00</t>
  </si>
  <si>
    <t>Termo de Cooperação - Ministério Público Trab. - Escolas</t>
  </si>
  <si>
    <t>1.7.2.0.00.1.1.02.00.00</t>
  </si>
  <si>
    <t>Fundo Pró Saneamento</t>
  </si>
  <si>
    <t>1.7.2.8.00.0.0.00.00.00</t>
  </si>
  <si>
    <t>Transferências dos Estados - Específica E/M</t>
  </si>
  <si>
    <t>1.7.2.8.01.0.0.00.00.00</t>
  </si>
  <si>
    <t>1.7.2.8.01.1.0.00.00.00</t>
  </si>
  <si>
    <t>Cota-Parte do ICMS</t>
  </si>
  <si>
    <t>1.7.2.8.01.1.1.00.00.00</t>
  </si>
  <si>
    <t>Cota-Parte do ICMS - Principal</t>
  </si>
  <si>
    <t>1.7.2.8.01.1.1.01.00.00</t>
  </si>
  <si>
    <t>Cota-Parte do ICMS - Principal - PRÓPRIO</t>
  </si>
  <si>
    <t>1.7.2.8.01.1.1.02.00.00</t>
  </si>
  <si>
    <t>Cota-Parte do ICMS - Principal - MDE</t>
  </si>
  <si>
    <t>1.7.2.8.01.1.1.03.00.00</t>
  </si>
  <si>
    <t>Cota-Parte do ICMS - Principal- ASPS</t>
  </si>
  <si>
    <t>1.7.2.8.01.1.1.04.00.00</t>
  </si>
  <si>
    <t>Cota-Parte do ICMS - Principal - FUNDEB</t>
  </si>
  <si>
    <t>1.7.2.8.01.2.0.00.00.00</t>
  </si>
  <si>
    <t>Cota-Parte do IPVA</t>
  </si>
  <si>
    <t>1.7.2.8.01.2.1.00.00.00</t>
  </si>
  <si>
    <t>Cota-Parte do IPVA - Principal</t>
  </si>
  <si>
    <t>1.7.2.8.01.2.1.01.00.00</t>
  </si>
  <si>
    <t>Cota-Parte do IPVA - Principal - PRÓPRIO</t>
  </si>
  <si>
    <t>1.7.2.8.01.2.1.02.00.00</t>
  </si>
  <si>
    <t>Cota-Parte do IPVA - Principal - MDE</t>
  </si>
  <si>
    <t>1.7.2.8.01.2.1.03.00.00</t>
  </si>
  <si>
    <t>Cota-Parte do IPVA - Principal - ASPS</t>
  </si>
  <si>
    <t>1.7.2.8.01.2.1.04.00.00</t>
  </si>
  <si>
    <t>Cota-Parte do IPVA - Principal - FUNDEB</t>
  </si>
  <si>
    <t>1.7.2.8.01.3.0.00.00.00</t>
  </si>
  <si>
    <t>Cota-Parte do IPI - Municípios</t>
  </si>
  <si>
    <t>1.7.2.8.01.3.1.00.00.00</t>
  </si>
  <si>
    <t>Cota-Parte do IPI - Municípios - Principal</t>
  </si>
  <si>
    <t>1.7.2.8.01.3.1.01.00.00</t>
  </si>
  <si>
    <t>Cota-Parte do IPI - Municípios - Principal - PRÓPRIO</t>
  </si>
  <si>
    <t>1.7.2.8.01.3.1.02.00.00</t>
  </si>
  <si>
    <t>Cota-Parte do IPI - Municípios - Principal - MDE</t>
  </si>
  <si>
    <t>1.7.2.8.01.3.1.03.00.00</t>
  </si>
  <si>
    <t>Cota-Parte do IPI - Municípios - Principal - ASPS</t>
  </si>
  <si>
    <t>1.7.2.8.01.3.1.04.00.00</t>
  </si>
  <si>
    <t>Cota-Parte do IPI - Municípios - Principal - FUNDEB</t>
  </si>
  <si>
    <t>1.7.2.8.01.4.0.00.00.00</t>
  </si>
  <si>
    <t>Cota-Parte da Contribuição de Intervenção no Domínio Econômico</t>
  </si>
  <si>
    <t>1.7.2.8.01.4.1.00.00.00</t>
  </si>
  <si>
    <t>Cota-Parte da Contribuição de Intervenção no Domínio Econômico - Principal</t>
  </si>
  <si>
    <t>1.7.2.8.03.0.0.00.00.00</t>
  </si>
  <si>
    <t>Transferência de Recursos do Estado para Programas de Saúde – Repasse Fundo a Fundo</t>
  </si>
  <si>
    <t>1.7.2.8.03.1.0.00.00.00</t>
  </si>
  <si>
    <t>1.7.2.8.03.1.1.00.00.00</t>
  </si>
  <si>
    <t>Transferência de Recursos do Estado para Programas de Saúde – Repasse Fundo a Fundo - Principal</t>
  </si>
  <si>
    <t>1.7.2.8.03.1.1.01.00.00</t>
  </si>
  <si>
    <t>1.7.2.8.03.1.1.02.00.00</t>
  </si>
  <si>
    <t>1.7.2.8.03.1.1.03.00.00</t>
  </si>
  <si>
    <t>1.7.2.8.03.1.1.04.00.00</t>
  </si>
  <si>
    <t>1.7.2.8.03.1.1.05.00.00</t>
  </si>
  <si>
    <t>1.7.2.8.03.1.1.06.00.00</t>
  </si>
  <si>
    <t>1.7.2.8.03.1.1.07.00.00</t>
  </si>
  <si>
    <t>1.7.2.8.03.1.1.08.00.00</t>
  </si>
  <si>
    <t>1.7.2.8.03.1.1.09.00.00</t>
  </si>
  <si>
    <t>1.7.2.8.03.1.1.10.00.00</t>
  </si>
  <si>
    <t>1.7.2.8.03.1.1.11.00.00</t>
  </si>
  <si>
    <t>1.7.2.8.03.1.1.12.00.00</t>
  </si>
  <si>
    <t>1.7.2.8.03.1.1.13.00.00</t>
  </si>
  <si>
    <t>1.7.2.8.03.1.1.14.00.00</t>
  </si>
  <si>
    <t>1.7.2.8.03.1.1.15.00.00</t>
  </si>
  <si>
    <t>1.7.2.8.03.1.1.16.00.00</t>
  </si>
  <si>
    <t>FES - CAPS</t>
  </si>
  <si>
    <t>1.7.2.8.03.1.1.17.00.00</t>
  </si>
  <si>
    <t>FES - Vigilância Epidemiológica</t>
  </si>
  <si>
    <t>1.7.2.8.07.0.0.00.00.00</t>
  </si>
  <si>
    <t>Transferência de Estados destinadas a Assistência Social</t>
  </si>
  <si>
    <t>1.7.2.8.07.1.0.00.00.00</t>
  </si>
  <si>
    <t>1.7.2.8.07.1.1.00.00.00</t>
  </si>
  <si>
    <t>Transferência de Estados destinadas a Assistência Social - Principal</t>
  </si>
  <si>
    <t>1.7.2.8.07.1.1.01.00.00</t>
  </si>
  <si>
    <t>Transf. do Fundo Estadual de Assist. Social</t>
  </si>
  <si>
    <t>1.7.2.8.07.1.1.02.00.00</t>
  </si>
  <si>
    <t>1.7.2.8.10.0.0.00.00.00</t>
  </si>
  <si>
    <t>Transf. de Convênios dos Estados e do Distrito F. e de Suas Entidades</t>
  </si>
  <si>
    <t>1.7.2.8.10.9.0.00.00.00</t>
  </si>
  <si>
    <t xml:space="preserve"> Outras Transf. de Convênios dos Estados </t>
  </si>
  <si>
    <t>1.7.2.8.10.9.1.00.00.00</t>
  </si>
  <si>
    <t xml:space="preserve"> Outras Transf. de Convênios dos Estados - Principal</t>
  </si>
  <si>
    <t>1.7.2.8.10.9.1.01.00.00</t>
  </si>
  <si>
    <t>Convênio SEDACTEL nº 17/2018</t>
  </si>
  <si>
    <t>1.7.2.8.99.0.0.00.00.00</t>
  </si>
  <si>
    <t>Outras Transferências dos Estados</t>
  </si>
  <si>
    <t>1.7.2.8.99.1.0.00.00.00</t>
  </si>
  <si>
    <t>1.7.2.8.99.1.1.00.00.00</t>
  </si>
  <si>
    <t>Outras Transferências dos Estados - Principal</t>
  </si>
  <si>
    <t>1.7.2.8.99.1.1.01.00.00</t>
  </si>
  <si>
    <t>Cota-Parte das Multas de Trânsito - Principal</t>
  </si>
  <si>
    <t>1.7.3.0.00.0.0.00.00.00</t>
  </si>
  <si>
    <t>Transferências dos Municípios e de suas Entidades</t>
  </si>
  <si>
    <t>1.7.3.0.00.1.0.00.00.00</t>
  </si>
  <si>
    <t>1.7.3.0.00.1.1.00.00.00</t>
  </si>
  <si>
    <t>Transferências dos Municípios e de suas Entidades - Principal</t>
  </si>
  <si>
    <t>1.7.3.0.00.1.1.01.00.00</t>
  </si>
  <si>
    <t>FUNPROSM</t>
  </si>
  <si>
    <t>1531</t>
  </si>
  <si>
    <t>1.7.4.0.00.0.0.00.00.00</t>
  </si>
  <si>
    <t>Transferências de Instituições Privadas</t>
  </si>
  <si>
    <t>1.7.4.0.00.1.0.00.00.00</t>
  </si>
  <si>
    <t>1.7.4.0.00.1.1.00.00.00</t>
  </si>
  <si>
    <t>Transferências de Instituições Privadas - Principal</t>
  </si>
  <si>
    <t>1.7.4.0.00.1.1.01.00.00</t>
  </si>
  <si>
    <t>Doações em Benefício de Crianças e Adolescentes - PJ - Principal</t>
  </si>
  <si>
    <t>1.7.4.0.00.1.1.02.00.00</t>
  </si>
  <si>
    <t>Doações em Benefício de Idosos - PJ - principal</t>
  </si>
  <si>
    <t>1.7.5.0.00.0.0.00.00.00</t>
  </si>
  <si>
    <t>Transferências de Outras Instituições Públicas</t>
  </si>
  <si>
    <t>1.7.5.8.00.0.0.00.00.00</t>
  </si>
  <si>
    <t>Transferências de Outras Instituições Públicas - Específica E/M</t>
  </si>
  <si>
    <t>1.7.5.8.01.0.0.00.00.00</t>
  </si>
  <si>
    <t>Transferências de Recursos do Fundo de Manutenção e Desenvolvimento da Educação Básica e de Valorização dos Profissionais da Educação – FUNDEB</t>
  </si>
  <si>
    <t>1.7.5.8.01.1.0.00.00.00</t>
  </si>
  <si>
    <t>1.7.5.8.01.1.1.00.00.00</t>
  </si>
  <si>
    <t>Transferências de Recursos do Fundo de Manutenção e Desenvolvimento da Educação Básica e de Valorização dos Profissionais da Educação – FUNDEB - Principal</t>
  </si>
  <si>
    <t>1.7.7.0.00.0.0.00.00.00</t>
  </si>
  <si>
    <t>Transferências de Pessoas Físicas</t>
  </si>
  <si>
    <t>1.7.7.0.00.1.0.00.00.00</t>
  </si>
  <si>
    <t>1.7.7.0.00.1.1.00.00.00</t>
  </si>
  <si>
    <t>Transferências de Pessoas Físicas - Principal</t>
  </si>
  <si>
    <t>1.7.7.0.00.1.1.01.00.00</t>
  </si>
  <si>
    <t>Doações em Benefício de Crianças e Adolescentes - PF - Principal</t>
  </si>
  <si>
    <t>1.7.7.0.00.1.1.02.00.00</t>
  </si>
  <si>
    <t>Doações em Benefício de Idosos - PF - Principal</t>
  </si>
  <si>
    <t>1.9.0.0.00.0.0.00.00.00</t>
  </si>
  <si>
    <t>Outras Receitas Correntes</t>
  </si>
  <si>
    <t>1.9.1.0.00.0.0.00.00.00</t>
  </si>
  <si>
    <t>Multas Administrativas, Contratuais e Judiciais</t>
  </si>
  <si>
    <t>1.9.1.0.01.0.0.00.00.00</t>
  </si>
  <si>
    <t>Multas Previstas em Legislação Específica</t>
  </si>
  <si>
    <t>1.9.1.0.01.1.0.00.00.00</t>
  </si>
  <si>
    <t>1.9.1.0.01.1.1.00.00.00</t>
  </si>
  <si>
    <t>Multas Previstas em Legislação Específica - Principal</t>
  </si>
  <si>
    <t>1.9.1.0.01.1.1.01.00.00</t>
  </si>
  <si>
    <t>Multas Previstas na Legislação Sanitária</t>
  </si>
  <si>
    <t>1.9.1.0.01.1.1.02.00.00</t>
  </si>
  <si>
    <t>Multas Previstas na Legislação de Registro do Comércio</t>
  </si>
  <si>
    <t>1.9.1.0.01.1.1.03.00.00</t>
  </si>
  <si>
    <t>Multas Previstas na Legislação de Trânsito</t>
  </si>
  <si>
    <t>1.9.1.0.01.1.1.04.00.00</t>
  </si>
  <si>
    <t xml:space="preserve">Multas por Auto de Infração </t>
  </si>
  <si>
    <t>1.9.1.0.01.1.1.04.01.00</t>
  </si>
  <si>
    <t>1.9.1.0.01.1.1.04.02.00</t>
  </si>
  <si>
    <t>1.9.1.0.01.1.1.04.03.00</t>
  </si>
  <si>
    <t>1.9.1.0.01.1.1.04.04.00</t>
  </si>
  <si>
    <t>1.9.1.0.01.1.1.04.05.00</t>
  </si>
  <si>
    <t>1.9.1.0.01.1.1.04.06.00</t>
  </si>
  <si>
    <t>Outras Multas por Auto de Infração</t>
  </si>
  <si>
    <t>1.9.1.0.01.1.1.05.00.00</t>
  </si>
  <si>
    <t>Multa Contratual</t>
  </si>
  <si>
    <t>1.9.1.0.01.1.1.05.01.00</t>
  </si>
  <si>
    <t>Multa Contratual - Outros Rec. Saúde</t>
  </si>
  <si>
    <t>1.9.1.0.01.1.2.00.00.00</t>
  </si>
  <si>
    <t>Multas Previstas em Legislação Específica - Multas e Juros</t>
  </si>
  <si>
    <t>1.9.1.0.01.1.2.01.00.00</t>
  </si>
  <si>
    <t>Multas Previstas na Legislação Sanitária - Multas e Juros</t>
  </si>
  <si>
    <t>1.9.1.0.01.1.2.02.00.00</t>
  </si>
  <si>
    <t>Multas Previstas na Legislação de Registro do Comércio - Multas e Juros</t>
  </si>
  <si>
    <t>1.9.1.0.01.1.2.04.00.00</t>
  </si>
  <si>
    <t>Multas por Auto de Infração - Multas e Juros</t>
  </si>
  <si>
    <t>1.9.1.0.01.1.2.04.01.00</t>
  </si>
  <si>
    <t>1.9.1.0.01.1.2.04.02.00</t>
  </si>
  <si>
    <t>1.9.1.0.01.1.2.04.03.00</t>
  </si>
  <si>
    <t>1.9.1.0.01.1.2.04.04.00</t>
  </si>
  <si>
    <t>1.9.1.0.01.1.2.04.05.00</t>
  </si>
  <si>
    <t>1.9.1.0.01.1.3.00.00.00</t>
  </si>
  <si>
    <t>Multas Previstas em Legislação Específica - Dívida Ativa</t>
  </si>
  <si>
    <t>1.9.1.0.01.1.3.01.00.00</t>
  </si>
  <si>
    <t>Multas Previstas na Legislação Sanitária - Dívida Ativa</t>
  </si>
  <si>
    <t>1.9.1.0.01.1.3.02.00.00</t>
  </si>
  <si>
    <t>1.9.1.0.01.1.3.04.00.00</t>
  </si>
  <si>
    <t>Multas por Auto de Infração - Dívida Ativa</t>
  </si>
  <si>
    <t>1.9.1.0.01.1.3.04.01.00</t>
  </si>
  <si>
    <t>1.9.1.0.01.1.3.04.02.00</t>
  </si>
  <si>
    <t>1.9.1.0.01.1.3.04.03.00</t>
  </si>
  <si>
    <t>1.9.1.0.01.1.3.04.04.00</t>
  </si>
  <si>
    <t>1.9.1.0.01.1.3.04.05.00</t>
  </si>
  <si>
    <t>1.9.1.0.01.1.3.04.06.00</t>
  </si>
  <si>
    <t xml:space="preserve">Outras Multas por Auto de Infração </t>
  </si>
  <si>
    <t>1.9.1.0.01.1.4.00.00.00</t>
  </si>
  <si>
    <t>Multas Previstas em Legislação Específica - Dívida Ativa - Multas e Juros</t>
  </si>
  <si>
    <t>1.9.1.0.01.1.4.01.00.00</t>
  </si>
  <si>
    <t xml:space="preserve">Multas Previstas na Legislação Sanitária - Dívida Ativa- Multas e Juros </t>
  </si>
  <si>
    <t>1.9.1.0.01.1.4.02.00.00</t>
  </si>
  <si>
    <t>Multas Prev. na Legislação de Reg. do Com. - Dívida Ativa - Multas e Juros</t>
  </si>
  <si>
    <t>1.9.1.0.01.1.4.04.00.00.00</t>
  </si>
  <si>
    <t xml:space="preserve">Autos de Infração - Dívida Ativa - Multas e Juros  </t>
  </si>
  <si>
    <t>1.9.1.0.01.1.4.04.01.00</t>
  </si>
  <si>
    <t xml:space="preserve">Multas por Auto de Infração - Alvará </t>
  </si>
  <si>
    <t>1.9.1.0.01.1.4.04.02.00</t>
  </si>
  <si>
    <t>Multas por Auto de Infração - ISS -</t>
  </si>
  <si>
    <t>1.9.1.0.01.1.4.04.03.00</t>
  </si>
  <si>
    <t>1.9.1.0.01.1.4.04.04.00</t>
  </si>
  <si>
    <t>1.9.1.0.01.1.4.04.05.00</t>
  </si>
  <si>
    <t>1.9.1.0.01.1.4.04.06.00</t>
  </si>
  <si>
    <t>1.9.1.0.06.0.0.00.00.00</t>
  </si>
  <si>
    <t>Multas por Danos Ambientais</t>
  </si>
  <si>
    <t>1.9.1.0.06.1.0.00.00.00</t>
  </si>
  <si>
    <t>Multas Administrativas por Danos Ambientais</t>
  </si>
  <si>
    <t>1.9.1.0.06.1.1.00.00.00</t>
  </si>
  <si>
    <t>Multas Administrativas por Danos Ambientais - Principal</t>
  </si>
  <si>
    <t>1.9.1.0.06.1.2.00.00.00</t>
  </si>
  <si>
    <t>Multas Administrativas por Danos Ambientais - Multas e Juros</t>
  </si>
  <si>
    <t>1.9.1.0.06.1.3.00.00.00</t>
  </si>
  <si>
    <t>Multas Administrativas por Danos Ambientais - Dívida Ativa</t>
  </si>
  <si>
    <t>1.9.1.0.06.1.4.00.00.00</t>
  </si>
  <si>
    <t>Multas Administrativas por Danos Ambientais - Dívida Ativa - Multas e Juros</t>
  </si>
  <si>
    <t>1.9.1.0.09.0.0.00.00.00</t>
  </si>
  <si>
    <t>Multas e Juros Previstos em Contratos</t>
  </si>
  <si>
    <t>1.9.1.0.09.1.0.00.00.00</t>
  </si>
  <si>
    <t>1.9.1.0.09.1.1.00.00.00</t>
  </si>
  <si>
    <t>Multas e Juros Previstos em Contratos - Principal</t>
  </si>
  <si>
    <t>1.9.1.0.09.1.1.01.00.00.00</t>
  </si>
  <si>
    <t>Concessão de Empréstimo</t>
  </si>
  <si>
    <t>1.9.1.0.09.1.1.02.00.00.00</t>
  </si>
  <si>
    <t>Alienação de Bens</t>
  </si>
  <si>
    <t>1.9.1.0.09.1.1.03.00.00.00</t>
  </si>
  <si>
    <t>Multas Contratuais</t>
  </si>
  <si>
    <t>1.9.2.0.00.0.0.00.00.00</t>
  </si>
  <si>
    <t>Indenizações, Restituições e Ressarcimentos</t>
  </si>
  <si>
    <t>1.9.2.1.00.0.0.00.00.00</t>
  </si>
  <si>
    <t>Indenizações</t>
  </si>
  <si>
    <t>1.9.2.1.99.0.0.00.00.00</t>
  </si>
  <si>
    <t>1.9.2.1.99.1.0.00.00.00</t>
  </si>
  <si>
    <t>1.9.2.2.01.1.1.00.00.00</t>
  </si>
  <si>
    <t>Outras Indenizações - Principal</t>
  </si>
  <si>
    <t>1.9.2.2.00.0.0.00.00.00</t>
  </si>
  <si>
    <t>Restituições</t>
  </si>
  <si>
    <t>1.9.2.2.01.0.0.00.00.00</t>
  </si>
  <si>
    <t>Restituições de Convênios</t>
  </si>
  <si>
    <t>1.9.2.2.01.1.0.00.00.00</t>
  </si>
  <si>
    <t>Restituições de Convênios - Primárias</t>
  </si>
  <si>
    <t>Restituições de Convênios - Primárias - Principal</t>
  </si>
  <si>
    <t>1.9.2.2.01.1.1.01.00.00</t>
  </si>
  <si>
    <t>Restituição Convênios FUMID</t>
  </si>
  <si>
    <t>1.9.2.2.01.1.1.02.00.00</t>
  </si>
  <si>
    <t>Restituição - PNAE</t>
  </si>
  <si>
    <t>1.9.2.2.01.1.1.03.00.00</t>
  </si>
  <si>
    <t>Restituição - Mais Educação</t>
  </si>
  <si>
    <t>1.9.2.2.01.1.1.04.00.00</t>
  </si>
  <si>
    <t>Restituição - PNAC</t>
  </si>
  <si>
    <t>1.9.2.2.01.1.1.05.00.00</t>
  </si>
  <si>
    <t>Restituição - FNAS - PMC</t>
  </si>
  <si>
    <t>1.9.2.2.01.1.1.06.00.00</t>
  </si>
  <si>
    <t>Restituição - FMDCA</t>
  </si>
  <si>
    <t>1.9.2.2.99.0.0.00.00.00</t>
  </si>
  <si>
    <t>Outras Restituições</t>
  </si>
  <si>
    <t>1.9.2.2.99.1.0.00.00.00</t>
  </si>
  <si>
    <t>1.9.2.2.99.1.1.00.00.00</t>
  </si>
  <si>
    <t>Outras Restituições - Principal</t>
  </si>
  <si>
    <t>1.9.2.2.99.1.1.01.00.00</t>
  </si>
  <si>
    <t xml:space="preserve">Restituição Determinadas pelo TCE  </t>
  </si>
  <si>
    <t>1.9.2.2.99.1.1.02.00.00</t>
  </si>
  <si>
    <t>Programa Troca-troca</t>
  </si>
  <si>
    <t>1.9.2.2.99.1.1.03.00.00</t>
  </si>
  <si>
    <t>Restituição pelo Uso de Bens do Município</t>
  </si>
  <si>
    <t>1.9.2.2.99.1.1.04.00.00</t>
  </si>
  <si>
    <t>Restituição pelo Pagamento Indevido -Principal</t>
  </si>
  <si>
    <t>1.9.2.2.99.1.1.04.01.00</t>
  </si>
  <si>
    <t>1.9.2.2.99.1.1.04.02.00</t>
  </si>
  <si>
    <t>Restituição pelo Pagamento Indevido - IPASSP</t>
  </si>
  <si>
    <t>1.9.2.2.99.1.1.07.00.00</t>
  </si>
  <si>
    <t>Demais Restituições</t>
  </si>
  <si>
    <t>1.9.2.2.99.1.1.08.00.00</t>
  </si>
  <si>
    <t>1.9.2.2.99.1.1.09.00.00</t>
  </si>
  <si>
    <t>Outras Restituições - Recursos FMS</t>
  </si>
  <si>
    <t>1.9.2.2.99.1.1.10.00.00</t>
  </si>
  <si>
    <t>Restituições de Recursos da Saúde</t>
  </si>
  <si>
    <t>1.9.2.2.99.1.1.11.00.00</t>
  </si>
  <si>
    <t>Restituições FUNCULTURA</t>
  </si>
  <si>
    <t>1.9.2.2.99.1.1.12.00.00</t>
  </si>
  <si>
    <t>Restituições Determinadas pelo TCE - IPLAN</t>
  </si>
  <si>
    <t>1.9.2.2.99.1.1.13.00.00</t>
  </si>
  <si>
    <t>Restituições - Apoio a Rede Hospitalar</t>
  </si>
  <si>
    <t>1.9.2.2.99.1.2.00.00.00</t>
  </si>
  <si>
    <t>Outras Restituições - Multas e Juros</t>
  </si>
  <si>
    <t>1.9.2.2.99.1.2.01.00.00</t>
  </si>
  <si>
    <t>1.9.2.2.99.1.2.02.00.00</t>
  </si>
  <si>
    <t>1.9.2.2.99.1.2.03.00.00</t>
  </si>
  <si>
    <t>1.9.2.2.99.1.2.07.00.00</t>
  </si>
  <si>
    <t>1.9.2.2.99.1.2.14.00.00</t>
  </si>
  <si>
    <t>Restituições - Saúde do Trabalhador</t>
  </si>
  <si>
    <t>1.9.2.2.99.1.2.04.00.00</t>
  </si>
  <si>
    <t>1.9.2.2.99.1.2.04.01.00</t>
  </si>
  <si>
    <t>1.9.2.2.99.1.3.00.00.00</t>
  </si>
  <si>
    <t>Outras Restituições - Dívida Ativa</t>
  </si>
  <si>
    <t>1.9.2.2.99.1.3.01.00.00</t>
  </si>
  <si>
    <t>1.9.2.2.99.1.3.02.00.00</t>
  </si>
  <si>
    <t>1.9.2.2.99.1.3.03.00.00</t>
  </si>
  <si>
    <t>1.9.2.2.99.1.3.04.00.00</t>
  </si>
  <si>
    <t>1.9.2.2.99.1.3.04.01.00</t>
  </si>
  <si>
    <t>1.9.2.2.99.1.3.07.00.00</t>
  </si>
  <si>
    <t>1.9.2.2.99.1.4.00.00.00</t>
  </si>
  <si>
    <t>Outras Restituições - Dívida Ativa - Multas e Juros</t>
  </si>
  <si>
    <t>1.9.2.2.99.1.4.01.00.00</t>
  </si>
  <si>
    <t>1.9.2.2.99.1.4.02.00.00</t>
  </si>
  <si>
    <t>1.9.2.2.99.1.4.03.00.00</t>
  </si>
  <si>
    <t>1.9.2.2.99.1.4.04.00.00</t>
  </si>
  <si>
    <t>1.9.2.2.99.1.4.04.01.00</t>
  </si>
  <si>
    <t>1.9.2.2.99.1.4.07.00.00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</si>
  <si>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</si>
  <si>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</si>
  <si>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</si>
  <si>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</si>
  <si>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1.9.9.0.03.1.0.00.00.00</t>
  </si>
  <si>
    <t>1.9.9.0.03.1.1.00.00.00</t>
  </si>
  <si>
    <t>Compensações Financeiras entre o Regime Geral e os Regimes Próprios de Previdência dos Servidores - Principal</t>
  </si>
  <si>
    <t>1.9.9.0.03.1.1.01.00.00</t>
  </si>
  <si>
    <t>1.9.9.0.12.2.0.00.00.00</t>
  </si>
  <si>
    <t>Ônus de Sucumbência</t>
  </si>
  <si>
    <t>1.9.9.0.12.2.1.00.00.00</t>
  </si>
  <si>
    <t>Ônus de Sucumbência - Principal</t>
  </si>
  <si>
    <t>1.9.9.0.12.2.1.01.00.00</t>
  </si>
  <si>
    <t>1.9.9.0.12.2.2.00.00.00</t>
  </si>
  <si>
    <t>Ônus de Sucumbência - Multas e Juros</t>
  </si>
  <si>
    <t>1.9.9.0.12.2.2.01.00.00</t>
  </si>
  <si>
    <t>1.9.9.0.99.0.0.00.00.00</t>
  </si>
  <si>
    <t>Outras Receitas</t>
  </si>
  <si>
    <t>1.9.9.0.99.1.0.00.00.00</t>
  </si>
  <si>
    <t>Outras Receitas - Primárias</t>
  </si>
  <si>
    <t>1.9.9.0.99.1.1.00.00.00</t>
  </si>
  <si>
    <t>Outras Receitas - Primárias - Principal</t>
  </si>
  <si>
    <t>1.9.9.0.99.1.1.01.00.00</t>
  </si>
  <si>
    <t>Outras Receitas Diretamente Arrecadadas pelo RPPS - Principal</t>
  </si>
  <si>
    <t>1.9.9.0.99.1.1.01.01.00</t>
  </si>
  <si>
    <t>1.9.9.0.99.1.1.01.02.00</t>
  </si>
  <si>
    <t>1.9.9.0.99.1.1.03.00.00</t>
  </si>
  <si>
    <t>Receitas Diretamente Arrecadadas pelo Fundo de Assistência à Saúde dos Servidores - Principal</t>
  </si>
  <si>
    <t>1.9.9.0.99.1.1.03.01.00</t>
  </si>
  <si>
    <t>1.9.9.0.99.1.1.98.00.00</t>
  </si>
  <si>
    <t>Outras Receitas - PNAE</t>
  </si>
  <si>
    <t>1.9.9.0.99.1.1.99.00.00</t>
  </si>
  <si>
    <t>Outras Receitas Diversas</t>
  </si>
  <si>
    <t>1.9.9.0.99.2.0.00.00.00</t>
  </si>
  <si>
    <t>Outras Receitas - Financeiras</t>
  </si>
  <si>
    <t>1.9.9.0.99.2.1.00.00.00</t>
  </si>
  <si>
    <t>Outras Receitas - Financeiras - Principal</t>
  </si>
  <si>
    <t>1.9.9.0.99.2.1.01.00.00</t>
  </si>
  <si>
    <t>Receitas Diversas</t>
  </si>
  <si>
    <t>1.9.9.0.99.2.1.02.00.00</t>
  </si>
  <si>
    <t>Receitas Diversas - FMAS</t>
  </si>
  <si>
    <t>2.0.0.0.00.0.0.00.00.00</t>
  </si>
  <si>
    <t>Receitas de Capital</t>
  </si>
  <si>
    <t>2.1.0.0.00.0.0.00.00.00</t>
  </si>
  <si>
    <t>Operações de Crédito</t>
  </si>
  <si>
    <t>2.1.1.0.00.0.0.00.00.00</t>
  </si>
  <si>
    <t>Operações de Crédito - Mercado Interno</t>
  </si>
  <si>
    <t>2.1.1.2.00.0.0.00.00.00</t>
  </si>
  <si>
    <t>Operações de Crédito Contratuais - Mercado Interno</t>
  </si>
  <si>
    <t>2.1.1.2.00.1.0.00.00.00</t>
  </si>
  <si>
    <t>2.1.1.2.00.1.1.00.00.00</t>
  </si>
  <si>
    <t>Operações de Crédito Contratuais - Mercado Interno - Principal</t>
  </si>
  <si>
    <t>2.1.1.2.00.1.1.01.00.00</t>
  </si>
  <si>
    <t>Contrato FINISA</t>
  </si>
  <si>
    <t>2.1.1.9.00.0.0.00.00.00</t>
  </si>
  <si>
    <t>Outras Operações de Crédito - Mercado Interno</t>
  </si>
  <si>
    <t>2.1.1.9.00.1.0.00.00.00</t>
  </si>
  <si>
    <t>2.1.1.9.00.1.1.00.00.00</t>
  </si>
  <si>
    <t>Outras Operações de Crédito - Mercado Interno - Principal</t>
  </si>
  <si>
    <t>2.1.1.9.00.1.1.03.00.00</t>
  </si>
  <si>
    <t>Pró-Transporte - PAC</t>
  </si>
  <si>
    <t>2.1.1.9.00.1.1.04.00.00</t>
  </si>
  <si>
    <t>PNAFM  - 2ª FASE/2ª ESTAPA</t>
  </si>
  <si>
    <t>2.2.0.0.00.0.0.00.00.00</t>
  </si>
  <si>
    <t>2.2.2.0.00.0.0.00.00.00</t>
  </si>
  <si>
    <t>Alienação de Bens Imóveis</t>
  </si>
  <si>
    <t>2.2.2.0.00.1.0.00.00.00</t>
  </si>
  <si>
    <t>2.2.2.0.00.1.1.00.00.00</t>
  </si>
  <si>
    <t>Alienação de Bens Imóveis - Principal</t>
  </si>
  <si>
    <t>2.2.2.0.00.1.1.01.00.00</t>
  </si>
  <si>
    <t xml:space="preserve">Alienação de Bens Imóveis - Principal - RPPS </t>
  </si>
  <si>
    <t>2.2.2.0.00.1.1.02.00.00</t>
  </si>
  <si>
    <t>Alienação de Bens Imóveis - Principal - Exceto RPPS</t>
  </si>
  <si>
    <t>2.2.2.0.00.1.1.02.01.00</t>
  </si>
  <si>
    <t>2.2.2.0.00.1.2.00.00.00</t>
  </si>
  <si>
    <t>Alienação de Bens Imóveis - Multas e Juros</t>
  </si>
  <si>
    <t>2.2.2.0.00.1.2.02.00.00</t>
  </si>
  <si>
    <t>Alienação de Bens Imóveis - Multas e Juros - Exceto RPPS</t>
  </si>
  <si>
    <t>2.2.2.0.00.1.2.02.01.00</t>
  </si>
  <si>
    <t>2.2.2.0.00.1.3.00.00.00</t>
  </si>
  <si>
    <t>Alienação de Bens Imóveis -Dívida Ativa</t>
  </si>
  <si>
    <t>2.2.2.0.00.1.3.02.00.00</t>
  </si>
  <si>
    <t>Alienação de Bens Imóveis - Dívida Ativa - Exceto RPPS</t>
  </si>
  <si>
    <t>2.2.2.0.00.1.3.02.01.00</t>
  </si>
  <si>
    <t>2.2.2.0.00.1.4.00.00.00</t>
  </si>
  <si>
    <t>Alienação de Bens Imóveis -Multas e Juros - Dívida Ativa</t>
  </si>
  <si>
    <t>2.2.2.0.00.1.4.02.00.00</t>
  </si>
  <si>
    <t>Alienação de Bens Imóveis - Multas e Juros - Dívida Ativa - Exceto RPPS</t>
  </si>
  <si>
    <t>2.2.2.0.00.1.4.02.01.00</t>
  </si>
  <si>
    <t>2.3.0.0.00.0.0.00.00.00</t>
  </si>
  <si>
    <t>Amortização de Empréstimos</t>
  </si>
  <si>
    <t>2.3.0.0.06.0.0.00.00.00</t>
  </si>
  <si>
    <t>Amortização de Empréstimos Contratuais</t>
  </si>
  <si>
    <t>2.3.0.0.06.1.0.00.00.00</t>
  </si>
  <si>
    <t>2.3.0.0.06.1.1.00.00.00</t>
  </si>
  <si>
    <t>Amortização de Empréstimos Contratuais - Principal</t>
  </si>
  <si>
    <t>2.3.0.0.06.1.1.01.00.00</t>
  </si>
  <si>
    <t>2.3.0.0.06.1.2.00.00.00</t>
  </si>
  <si>
    <t>Amortização de Empréstimos Contratuais - Multas e Juros</t>
  </si>
  <si>
    <t>2.3.0.0.06.1.2.01.00.00</t>
  </si>
  <si>
    <t>2.3.0.0.06.1.3.00.00.00</t>
  </si>
  <si>
    <t>Amortização de Empréstimos Contratuais - Dívida Ativa</t>
  </si>
  <si>
    <t>2.3.0.0.06.1.3.01.00.00</t>
  </si>
  <si>
    <t>2.3.0.0.06.1.4.00.00.00</t>
  </si>
  <si>
    <t>Amortização de Empréstimos Contratuais - Dívida Ativa Multas e Juros</t>
  </si>
  <si>
    <t>2.3.0.0.06.1.4.01.00.00</t>
  </si>
  <si>
    <t>2.4.0.0.00.0.0.00.00.00</t>
  </si>
  <si>
    <t>Transferências de Capital</t>
  </si>
  <si>
    <t>2.4.1.0.00.0.0.00.00.00</t>
  </si>
  <si>
    <t>2.4.1.8.00.0.0.00.00.00</t>
  </si>
  <si>
    <t>2.4.1.8.03.0.0.00.00.00</t>
  </si>
  <si>
    <t>Transferências de Recursos do Sistema Único de Saúde - SUS</t>
  </si>
  <si>
    <t>2.4.1.8.03.1.0.00.00.00</t>
  </si>
  <si>
    <t>2.4.1.8.03.1.1.00.00.00</t>
  </si>
  <si>
    <t>Transferências de Recursos do Sistema Único de Saúde - SUS - Principal</t>
  </si>
  <si>
    <t>2.4.1.8.03.1.1.01.00.00</t>
  </si>
  <si>
    <t>Estruturação da Rede de Atenção Básica</t>
  </si>
  <si>
    <t>2.4.1.8.03.1.1.02.00.00</t>
  </si>
  <si>
    <t>Estruturação da Rede Especializada</t>
  </si>
  <si>
    <t>2.4.1.8.05.0.0.00.00.00</t>
  </si>
  <si>
    <t>Transferência de Recursos Destinados a Programas de Educação</t>
  </si>
  <si>
    <t>2.4.1.8.05.1.0.00.00.00</t>
  </si>
  <si>
    <t>2.4.1.8.05.1.1.00.00.00</t>
  </si>
  <si>
    <t>Transferência de Recursos Destinados a Programas de Educação - Principal</t>
  </si>
  <si>
    <t>2.4.1.8.05.1.1.01.00.00</t>
  </si>
  <si>
    <t>FNDE - PAR - Quadra Escola Bernardino</t>
  </si>
  <si>
    <t>1561</t>
  </si>
  <si>
    <t>2.4.1.8.10.0.0.00.00.00</t>
  </si>
  <si>
    <t>Transferência de Convênios da União e de suas Entidades</t>
  </si>
  <si>
    <t>2.4.1.8.10.2.0.00.00.00</t>
  </si>
  <si>
    <t>Transferências de Convênio da União destinadas a Programas de Educação</t>
  </si>
  <si>
    <t>2.4.1.8.10.2.1.00.00.00</t>
  </si>
  <si>
    <t>Transferências de Convênio da União destinadas a Programas de Educação - Principal</t>
  </si>
  <si>
    <t>2.4.1.8.10.2.1.01.00.00</t>
  </si>
  <si>
    <t>FNDE - Proinfancia</t>
  </si>
  <si>
    <t>2.4.1.8.10.2.1.02.00.00</t>
  </si>
  <si>
    <t>Termo Compromisso PAC 203589</t>
  </si>
  <si>
    <t>2.4.1.8.10.2.1.03.00.00</t>
  </si>
  <si>
    <t>Conv. 704173/2010 - Proinfância</t>
  </si>
  <si>
    <t>2.4.1.8.10.2.1.04.00.00</t>
  </si>
  <si>
    <t>FNDE - Termo Compr. PAR 20160105</t>
  </si>
  <si>
    <t>2.4.1.8.10.9.0.00.00.00</t>
  </si>
  <si>
    <t>Outras Transferências de Convênios da União</t>
  </si>
  <si>
    <t>2.4.1.8.10.9.1.00.00.00</t>
  </si>
  <si>
    <t>Outras Transferências de Convênios da União - Principal</t>
  </si>
  <si>
    <t>2.4.1.8.10.9.1.01.00.00</t>
  </si>
  <si>
    <t>2.4.1.8.10.9.1.02.00.00</t>
  </si>
  <si>
    <t>Conv. 843615/2017 - Complexo Guarani Atlântico</t>
  </si>
  <si>
    <t>1512</t>
  </si>
  <si>
    <t>2.4.1.8.10.9.1.03.00.00</t>
  </si>
  <si>
    <t>Conv. 845172/2017 - 1ª Etapa Praça Novo Horizonte</t>
  </si>
  <si>
    <t>1513</t>
  </si>
  <si>
    <t>2.4.1.8.10.9.1.04.00.00</t>
  </si>
  <si>
    <t>Conv. 846202/2017 - Revitalização Parque Itaimbé</t>
  </si>
  <si>
    <t>1514</t>
  </si>
  <si>
    <t>2.4.1.8.10.9.1.05.00.00</t>
  </si>
  <si>
    <t>Conv . 872809/2018 - Centro de Convivência</t>
  </si>
  <si>
    <t>1532</t>
  </si>
  <si>
    <t>2.4.1.8.99.0.0.00.00.00</t>
  </si>
  <si>
    <t>2.4.1.8.99.1.0.00.00.00</t>
  </si>
  <si>
    <t>2.4.1.8.99.1.1.00.00.00</t>
  </si>
  <si>
    <t>2.4.1.8.99.1.1.01.00.00</t>
  </si>
  <si>
    <t>Infraestrutura Urbana</t>
  </si>
  <si>
    <t>Avanças Cidades</t>
  </si>
  <si>
    <t>Centro de Convivência</t>
  </si>
  <si>
    <t>Construção de Infraestutura para Comercialização Produção Agropec.</t>
  </si>
  <si>
    <t>Aquisição de Máquinas</t>
  </si>
  <si>
    <t>Cobertura Quadra de Esportes EMEF Santa Flora</t>
  </si>
  <si>
    <t>2.4.1.8.99.1.1.02.00.00</t>
  </si>
  <si>
    <t>2.4.1.8.99.1.1.03.00.00</t>
  </si>
  <si>
    <t>Contrato 373.425-06 - Modernização Centro de Atividades Multiplas</t>
  </si>
  <si>
    <t>2.4.1.8.99.1.1.04.00.00</t>
  </si>
  <si>
    <t>2.4.1.8.99.1.1.05.00.00</t>
  </si>
  <si>
    <t>2.4.1.8.99.1.1.06.00.00</t>
  </si>
  <si>
    <t>Transferência Minist. Da Integr.Nacional - Ações de Recuperação</t>
  </si>
  <si>
    <t>2.4.1.8.99.1.1.07.00.00</t>
  </si>
  <si>
    <t>Contrato 831537/2016 - Moderniz. e Implant. Academia ao Ar Livre</t>
  </si>
  <si>
    <t>2.4.1.8.99.1.1.08.00.00</t>
  </si>
  <si>
    <t>Contr. 80519/2014 - Aq. Equip. Esportivo</t>
  </si>
  <si>
    <t>2.4.1.8.99.1.1.09.00.00</t>
  </si>
  <si>
    <t>Conr. 818588/2015 - Revit. Praça Dois de Novembro</t>
  </si>
  <si>
    <t>2.4.1.8.99.1.1.10.00.00</t>
  </si>
  <si>
    <t>Conr. 860543/2017 - Aquis. Máquina</t>
  </si>
  <si>
    <t>2.4.1.8.99.1.1.11.00.00</t>
  </si>
  <si>
    <t>Conr. 861960/2017 - Aquis. Máquina</t>
  </si>
  <si>
    <t>2.4.1.8.99.1.1.12.00.00</t>
  </si>
  <si>
    <t>Conr. 829456/2016 - Infraestr. Urbana Pavimentação</t>
  </si>
  <si>
    <t>2.4.2.0.00.0.0.00.00.00</t>
  </si>
  <si>
    <t>2.4.2.0.00.1.0.00.00.00</t>
  </si>
  <si>
    <t>2.4.2.0.00.1.1.00.00.00</t>
  </si>
  <si>
    <t>Transferências dos Estados e do D.F. e de suas Entidades - Principal</t>
  </si>
  <si>
    <t>2.4.2.0.00.1.1.01.00.00</t>
  </si>
  <si>
    <t>Convênio nº 05/2017 - DEXP - CORSAN</t>
  </si>
  <si>
    <t>2.4.2.0.00.1.1.02.00.00</t>
  </si>
  <si>
    <t>Fundo Pro Saneamento</t>
  </si>
  <si>
    <t>2.4.5.0.00.0.0.00.00.00</t>
  </si>
  <si>
    <t>2.4.5.8.00.0.0.00.00.00</t>
  </si>
  <si>
    <t>2.4.5.8.01.0.0.00.00.00</t>
  </si>
  <si>
    <t>2.4.5.8.01.1.0.00.00.00</t>
  </si>
  <si>
    <t>2.4.5.8.01.1.1.00.00.00</t>
  </si>
  <si>
    <t>Transferências de Outras Instituições Públicas - Principal</t>
  </si>
  <si>
    <t>2.4.5.8.01.1.1.01.00.00</t>
  </si>
  <si>
    <t>Transf. CORSAN - Proc. 027/1.05.0017393-4</t>
  </si>
  <si>
    <t>7.2.0.0.00.0.0.00.00.00</t>
  </si>
  <si>
    <t>7.2.1.0.00.0.0.00.00.00</t>
  </si>
  <si>
    <t>7.2.1.0.04.0.0.00.00.00</t>
  </si>
  <si>
    <t>Contribuições para o Regime Próprio de Previdência Social - RPPS</t>
  </si>
  <si>
    <t>7.2.1.0.04.1.0.00.00.00</t>
  </si>
  <si>
    <t>Contribuição Patronal de Servidor Ativo Civil para o RPPS</t>
  </si>
  <si>
    <t>7.2.1.0.04.1.1.00.00.00</t>
  </si>
  <si>
    <t>Contribuição Patronal de Servidor Ativo Civil para o RPPS - Principal</t>
  </si>
  <si>
    <t>7.2.1.0.04.0.0.01.00.00</t>
  </si>
  <si>
    <t>7.2.1.0.04.0.0.02.00.00</t>
  </si>
  <si>
    <t>7.2.1.0.04.0.0.03.00.00</t>
  </si>
  <si>
    <t>7.2.1.0.04.0.0.04.00.00</t>
  </si>
  <si>
    <t>7.2.1.0.06.0.0.00.00.00</t>
  </si>
  <si>
    <t>Contribuição para os Fundos de Assistência Médica</t>
  </si>
  <si>
    <t>7.2.1.0.06.3.0.00.00.00</t>
  </si>
  <si>
    <t>Contribuição para os Fundos de Assistência Médica dos Servidores Civis</t>
  </si>
  <si>
    <t>7.2.1.0.06.3.1.00.00.00</t>
  </si>
  <si>
    <t>Contribuição para os Fundos de Assistência Médica dos Servidores Civis - Principal</t>
  </si>
  <si>
    <t>7.2.1.0.06.3.1.01.00.00</t>
  </si>
  <si>
    <t>7.2.1.0.06.3.1.02.00.00</t>
  </si>
  <si>
    <t>Contribuição Patronal P/ o Atendim. à Saúde Méd. do Servidor -IPLAN</t>
  </si>
  <si>
    <t>7.2.1.0.06.3.1.03.00.00</t>
  </si>
  <si>
    <t>Contribuição Patronal P/ o Atendim. à Saúde Méd. do Servidor -IPASSP</t>
  </si>
  <si>
    <t>7.2.1.8.00.0.0.00.00.00</t>
  </si>
  <si>
    <t>Contribuições Sociais específicas de Esados, DF, Municípios</t>
  </si>
  <si>
    <t>7.2.1.8.01.0.0.00.00.00</t>
  </si>
  <si>
    <t>Contribuições para o Regime Próprio de Previdência Social - RPPS de Estados/DF/Municípios</t>
  </si>
  <si>
    <t>7.2.1.8.01.1.0.00.00.00</t>
  </si>
  <si>
    <t>7.2.1.8.01.1.1.00.00.00</t>
  </si>
  <si>
    <t xml:space="preserve">Contribuição Previdenciária Para Amortização do Déficit </t>
  </si>
  <si>
    <t>7.2.1.8.01.1.1.01.00.00</t>
  </si>
  <si>
    <t>7.2.1.8.01.1.1.02.00.00</t>
  </si>
  <si>
    <t>IPTU  - Principal - MDE</t>
  </si>
  <si>
    <t>IPTU  - Principal - ASPS</t>
  </si>
  <si>
    <t>1.1.2.1.01.1.1.02.00.00</t>
  </si>
  <si>
    <t>1.1.2.1.01.1.1.01.00.00</t>
  </si>
  <si>
    <t>1.2.1.0.04.2.1.01.00.00</t>
  </si>
  <si>
    <t>1.2.1.0.04.2.1.04.00.00</t>
  </si>
  <si>
    <t>1.2.1.0.06.3.1.06.00.00</t>
  </si>
  <si>
    <t>1.2.1.0.06.3.1.05.00.00</t>
  </si>
  <si>
    <t>1.3.2.1.00.1.1.01.03.14</t>
  </si>
  <si>
    <t>1.9.1.0.99.1.1.98.00.00</t>
  </si>
  <si>
    <t>IPTU - Multas e Juros - Principal - MDE</t>
  </si>
  <si>
    <t>IPTU - Multas e Juros - Principal - ASPS</t>
  </si>
  <si>
    <t>IPTU - Dívida Ativa - Multas e Juros - ASPS</t>
  </si>
  <si>
    <t>ISS - Dívida Ativa - Próprio</t>
  </si>
  <si>
    <t>ISS - Dívida Ativa -Multas e Juros - Próprio</t>
  </si>
  <si>
    <t>1.1.2.1.01.1.1.04.00.00</t>
  </si>
  <si>
    <t>Taxa de Utilização de Área Domínio Púb. - Principal</t>
  </si>
  <si>
    <t>1.1.2.1.01.1.2.01.00.00</t>
  </si>
  <si>
    <t>1.1.2.1.01.1.2.02.00.00</t>
  </si>
  <si>
    <t>1.1.2.1.01.1.2.03.00.00</t>
  </si>
  <si>
    <t>Taxa de Licença para Execução de Obras - Multas e Juros</t>
  </si>
  <si>
    <t>1.1.2.1.01.1.2.04.00.00</t>
  </si>
  <si>
    <t>Taxa de Utilização de Área Domínio Púb. - Multas e Juros</t>
  </si>
  <si>
    <t>1.1.2.1.01.1.2.07.00.00</t>
  </si>
  <si>
    <t>Taxas Pelo Poder de Polícia - Multas e Juros</t>
  </si>
  <si>
    <t>1.1.2.1.01.1.3.02.00.00</t>
  </si>
  <si>
    <t>Taxa de Licença para Funcionamento de Estabelecimentos Comerciais,  Industriais e Prestadora de Serviços - Dívida Ativa</t>
  </si>
  <si>
    <t>1.1.2.1.01.1.3.04.00.00</t>
  </si>
  <si>
    <t>Taxa de Utilização de Área de Domínio Público - Dívida Ativa</t>
  </si>
  <si>
    <t>1.1.2.1.01.1.4.01.00.00</t>
  </si>
  <si>
    <t>1.1.2.1.01.1.4.02.00.00</t>
  </si>
  <si>
    <t>1.1.2.1.01.1.4.04.00.00</t>
  </si>
  <si>
    <t>Taxa de Utilização de Área Domínio Púb. - Dívida Ativa - Mult. Juros</t>
  </si>
  <si>
    <t>1.1.2.1.01.1.4.05.00.00</t>
  </si>
  <si>
    <t>Taxa de Aprovação do Proj. Constr. Civil - Dívida Ativa - Mult. Juros</t>
  </si>
  <si>
    <t>1.1.2.1.04.1.2.00.00.00</t>
  </si>
  <si>
    <t>Taxa de Controle e Fiscalização Ambiental - Multas e Juros</t>
  </si>
  <si>
    <t>Taxa de Cemitério - Dívida Ativa</t>
  </si>
  <si>
    <t>Taxa de Limpeza Pública - Dívida Ativa</t>
  </si>
  <si>
    <t>Taxa de Cemitério - Dívida Ativa - Multas e Juros</t>
  </si>
  <si>
    <t>Taxa de Limpeza Pública  - Dívida Ativa - Multas e Juros</t>
  </si>
  <si>
    <t>Taxa de Limpeza Pública - Dívida Ativa - Multas e Juros</t>
  </si>
  <si>
    <t xml:space="preserve">(-) DEDUÇÃO POR RETIFICAÇÃO </t>
  </si>
  <si>
    <t>FONTES DE RECEITA</t>
  </si>
  <si>
    <t>RECEITA REALIZADA</t>
  </si>
  <si>
    <t>PROJEÇÃO DA RECEITA</t>
  </si>
  <si>
    <t>RECEITAS CORRENTES</t>
  </si>
  <si>
    <t>IMPOSTOS, TAXAS E CONTRIBUIÇÕES DE MELHORIA</t>
  </si>
  <si>
    <t>RECEITA DE CONTRIBUIÇÕES</t>
  </si>
  <si>
    <t>RECEITA PATRIMONIAL</t>
  </si>
  <si>
    <t>RECEITA AGROPECUÁRIA</t>
  </si>
  <si>
    <t>RECEITA DE SERVIÇOS</t>
  </si>
  <si>
    <t>TRANSFERÊNCIAS CORRENTES</t>
  </si>
  <si>
    <t>RECEITA DE CAPITAL</t>
  </si>
  <si>
    <t>OPERAÇÕES DE CRÉDITO</t>
  </si>
  <si>
    <t>ALIENAÇÃO DE BENS</t>
  </si>
  <si>
    <t>AMORT. EMPRÉSTIMOS CONCEDIDOS</t>
  </si>
  <si>
    <t>TRANSFERÊNCIA DE CAPITAL</t>
  </si>
  <si>
    <t>OUTRAS RECEITAS DE CAPITAL</t>
  </si>
  <si>
    <t>RECEITAS CORRENTES INTRA ORÇAMENTÁRIAS</t>
  </si>
  <si>
    <t>(-) Renúncia de Receita (-) Outras Deduções</t>
  </si>
  <si>
    <t xml:space="preserve">(-) Parcela contabilizada transferência ao Fundeb </t>
  </si>
  <si>
    <t>RECEITA TOTAL</t>
  </si>
  <si>
    <t>CÁLCULO DA RECEITA CORRENTE LÍQUIDA</t>
  </si>
  <si>
    <t>RECEITA CORRENTE</t>
  </si>
  <si>
    <t>(-) Contr. Plano Seg. Social Servidores</t>
  </si>
  <si>
    <t>(-) Renúncia de Receita Corrente</t>
  </si>
  <si>
    <t>(-) Remuneração dos Investimentos do RPPS</t>
  </si>
  <si>
    <t>(-) Outras receitas diretamente arrec. pelo RPPS</t>
  </si>
  <si>
    <t>(-) Remuneração do Fundo de Assistência à Saúde</t>
  </si>
  <si>
    <t>(-) Compensações Financeiras entre RGPS e RPPS</t>
  </si>
  <si>
    <t xml:space="preserve">(-) IRRF </t>
  </si>
  <si>
    <t>(-) Outras deduções da receita corrente</t>
  </si>
  <si>
    <t xml:space="preserve">(=) RECEITA CORRENTE LÍQUIDA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</si>
</sst>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;&quot; (&quot;#,##0.00\);&quot; -&quot;#\ ;@\ "/>
    <numFmt numFmtId="166" formatCode="#,##0.00_ ;[Red]\-#,##0.00\ "/>
    <numFmt numFmtId="167" formatCode="#,###.00"/>
  </numFmts>
  <fonts count="8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10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8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2"/>
    </font>
    <font>
      <b/>
      <i/>
      <sz val="9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8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i/>
      <sz val="7"/>
      <name val="Calibri"/>
      <family val="2"/>
      <scheme val="minor"/>
    </font>
    <font>
      <sz val="8"/>
      <color rgb="FFFF0000"/>
      <name val="Calibri"/>
      <family val="2"/>
    </font>
    <font>
      <sz val="7"/>
      <color rgb="FFFF0000"/>
      <name val="Calibri"/>
      <family val="2"/>
    </font>
    <font>
      <sz val="6"/>
      <color rgb="FFFF0000"/>
      <name val="Calibri"/>
      <family val="2"/>
    </font>
    <font>
      <sz val="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i/>
      <sz val="8"/>
      <color rgb="FFFF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24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165" fontId="20" fillId="0" borderId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1" fillId="0" borderId="0"/>
    <xf numFmtId="0" fontId="20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20" fillId="0" borderId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4" fontId="45" fillId="0" borderId="0" applyFont="0" applyFill="0" applyBorder="0" applyAlignment="0" applyProtection="0"/>
  </cellStyleXfs>
  <cellXfs count="245">
    <xf numFmtId="0" fontId="0" fillId="0" borderId="0" xfId="0"/>
    <xf numFmtId="0" fontId="22" fillId="0" borderId="0" xfId="0" applyFont="1"/>
    <xf numFmtId="0" fontId="25" fillId="0" borderId="0" xfId="0" applyFont="1" applyFill="1"/>
    <xf numFmtId="0" fontId="24" fillId="0" borderId="10" xfId="0" applyFont="1" applyBorder="1"/>
    <xf numFmtId="167" fontId="24" fillId="0" borderId="10" xfId="0" applyNumberFormat="1" applyFont="1" applyBorder="1"/>
    <xf numFmtId="4" fontId="24" fillId="0" borderId="10" xfId="0" applyNumberFormat="1" applyFont="1" applyBorder="1"/>
    <xf numFmtId="0" fontId="21" fillId="0" borderId="0" xfId="0" applyFont="1"/>
    <xf numFmtId="0" fontId="23" fillId="0" borderId="10" xfId="0" applyFont="1" applyBorder="1"/>
    <xf numFmtId="167" fontId="23" fillId="0" borderId="10" xfId="0" applyNumberFormat="1" applyFont="1" applyBorder="1"/>
    <xf numFmtId="4" fontId="23" fillId="0" borderId="10" xfId="0" applyNumberFormat="1" applyFont="1" applyBorder="1"/>
    <xf numFmtId="0" fontId="23" fillId="0" borderId="0" xfId="0" applyFont="1"/>
    <xf numFmtId="167" fontId="23" fillId="0" borderId="0" xfId="0" applyNumberFormat="1" applyFont="1"/>
    <xf numFmtId="0" fontId="25" fillId="0" borderId="0" xfId="0" applyFont="1"/>
    <xf numFmtId="4" fontId="23" fillId="2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/>
    <xf numFmtId="0" fontId="31" fillId="0" borderId="10" xfId="0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4" fontId="33" fillId="0" borderId="0" xfId="0" applyNumberFormat="1" applyFont="1" applyFill="1" applyAlignment="1">
      <alignment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49" fontId="47" fillId="6" borderId="11" xfId="0" applyNumberFormat="1" applyFont="1" applyFill="1" applyBorder="1" applyAlignment="1">
      <alignment horizontal="center" vertical="center"/>
    </xf>
    <xf numFmtId="49" fontId="47" fillId="6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40" fontId="47" fillId="0" borderId="10" xfId="0" applyNumberFormat="1" applyFont="1" applyFill="1" applyBorder="1" applyAlignment="1">
      <alignment horizontal="right" vertical="center"/>
    </xf>
    <xf numFmtId="0" fontId="50" fillId="0" borderId="0" xfId="0" applyFont="1"/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40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40" fontId="52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40" fontId="53" fillId="0" borderId="10" xfId="0" applyNumberFormat="1" applyFont="1" applyFill="1" applyBorder="1" applyAlignment="1">
      <alignment horizontal="right" vertical="center"/>
    </xf>
    <xf numFmtId="0" fontId="54" fillId="0" borderId="0" xfId="0" applyFont="1"/>
    <xf numFmtId="40" fontId="46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left" vertical="center" wrapText="1"/>
    </xf>
    <xf numFmtId="40" fontId="54" fillId="0" borderId="10" xfId="0" applyNumberFormat="1" applyFont="1" applyFill="1" applyBorder="1" applyAlignment="1">
      <alignment horizontal="right" vertical="center"/>
    </xf>
    <xf numFmtId="40" fontId="53" fillId="0" borderId="10" xfId="0" applyNumberFormat="1" applyFont="1" applyFill="1" applyBorder="1" applyAlignment="1">
      <alignment horizontal="right" vertical="center" wrapText="1"/>
    </xf>
    <xf numFmtId="40" fontId="55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40" fontId="56" fillId="0" borderId="10" xfId="0" applyNumberFormat="1" applyFont="1" applyFill="1" applyBorder="1" applyAlignment="1">
      <alignment horizontal="right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5" fillId="0" borderId="0" xfId="0" applyFont="1"/>
    <xf numFmtId="4" fontId="51" fillId="0" borderId="10" xfId="0" applyNumberFormat="1" applyFont="1" applyFill="1" applyBorder="1" applyAlignment="1">
      <alignment horizontal="left" vertical="center"/>
    </xf>
    <xf numFmtId="4" fontId="53" fillId="0" borderId="10" xfId="0" applyNumberFormat="1" applyFont="1" applyFill="1" applyBorder="1" applyAlignment="1">
      <alignment horizontal="left" vertical="center"/>
    </xf>
    <xf numFmtId="4" fontId="53" fillId="0" borderId="10" xfId="0" applyNumberFormat="1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vertical="center"/>
    </xf>
    <xf numFmtId="40" fontId="57" fillId="0" borderId="1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/>
    </xf>
    <xf numFmtId="40" fontId="50" fillId="0" borderId="0" xfId="0" applyNumberFormat="1" applyFont="1" applyFill="1" applyAlignment="1">
      <alignment horizontal="right" vertical="center"/>
    </xf>
    <xf numFmtId="0" fontId="23" fillId="0" borderId="10" xfId="0" applyFont="1" applyFill="1" applyBorder="1"/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/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0" fontId="58" fillId="0" borderId="10" xfId="0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/>
    <xf numFmtId="40" fontId="49" fillId="0" borderId="10" xfId="0" applyNumberFormat="1" applyFont="1" applyFill="1" applyBorder="1" applyAlignment="1">
      <alignment horizontal="right" vertical="center"/>
    </xf>
    <xf numFmtId="0" fontId="61" fillId="0" borderId="0" xfId="0" applyFont="1"/>
    <xf numFmtId="0" fontId="62" fillId="0" borderId="0" xfId="0" applyFont="1"/>
    <xf numFmtId="0" fontId="58" fillId="0" borderId="10" xfId="0" applyFont="1" applyFill="1" applyBorder="1" applyAlignment="1">
      <alignment horizontal="left" vertical="center"/>
    </xf>
    <xf numFmtId="4" fontId="34" fillId="0" borderId="0" xfId="0" applyNumberFormat="1" applyFont="1" applyFill="1" applyAlignment="1">
      <alignment vertical="center"/>
    </xf>
    <xf numFmtId="0" fontId="35" fillId="0" borderId="0" xfId="0" applyFont="1" applyFill="1"/>
    <xf numFmtId="49" fontId="46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49" fontId="63" fillId="0" borderId="10" xfId="0" applyNumberFormat="1" applyFont="1" applyFill="1" applyBorder="1" applyAlignment="1">
      <alignment horizontal="center" vertical="center"/>
    </xf>
    <xf numFmtId="40" fontId="63" fillId="0" borderId="10" xfId="0" applyNumberFormat="1" applyFont="1" applyFill="1" applyBorder="1" applyAlignment="1">
      <alignment horizontal="right" vertical="center"/>
    </xf>
    <xf numFmtId="40" fontId="64" fillId="0" borderId="10" xfId="0" applyNumberFormat="1" applyFont="1" applyFill="1" applyBorder="1" applyAlignment="1">
      <alignment horizontal="right" vertical="center"/>
    </xf>
    <xf numFmtId="40" fontId="46" fillId="19" borderId="10" xfId="0" applyNumberFormat="1" applyFont="1" applyFill="1" applyBorder="1" applyAlignment="1">
      <alignment horizontal="right" vertical="center"/>
    </xf>
    <xf numFmtId="4" fontId="65" fillId="0" borderId="10" xfId="0" applyNumberFormat="1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left" vertical="center"/>
    </xf>
    <xf numFmtId="4" fontId="54" fillId="0" borderId="1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/>
    <xf numFmtId="0" fontId="22" fillId="0" borderId="0" xfId="0" applyFont="1" applyFill="1"/>
    <xf numFmtId="4" fontId="22" fillId="0" borderId="0" xfId="0" applyNumberFormat="1" applyFont="1" applyFill="1" applyAlignment="1">
      <alignment vertical="center"/>
    </xf>
    <xf numFmtId="0" fontId="23" fillId="0" borderId="0" xfId="0" applyFont="1" applyFill="1"/>
    <xf numFmtId="49" fontId="23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/>
    <xf numFmtId="0" fontId="24" fillId="20" borderId="10" xfId="0" applyFont="1" applyFill="1" applyBorder="1"/>
    <xf numFmtId="49" fontId="24" fillId="2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4" fontId="22" fillId="0" borderId="0" xfId="0" applyNumberFormat="1" applyFont="1"/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left" vertical="center"/>
    </xf>
    <xf numFmtId="4" fontId="55" fillId="0" borderId="10" xfId="0" applyNumberFormat="1" applyFont="1" applyFill="1" applyBorder="1" applyAlignment="1">
      <alignment horizontal="left" vertical="center" wrapText="1"/>
    </xf>
    <xf numFmtId="49" fontId="59" fillId="20" borderId="10" xfId="0" applyNumberFormat="1" applyFont="1" applyFill="1" applyBorder="1" applyAlignment="1">
      <alignment horizontal="center" vertical="center"/>
    </xf>
    <xf numFmtId="49" fontId="59" fillId="2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0" fontId="60" fillId="0" borderId="10" xfId="0" applyNumberFormat="1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0" fontId="62" fillId="0" borderId="10" xfId="0" applyNumberFormat="1" applyFont="1" applyFill="1" applyBorder="1" applyAlignment="1">
      <alignment horizontal="right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" fontId="66" fillId="0" borderId="0" xfId="0" applyNumberFormat="1" applyFont="1" applyFill="1" applyAlignment="1">
      <alignment vertical="center"/>
    </xf>
    <xf numFmtId="0" fontId="67" fillId="0" borderId="0" xfId="0" applyFont="1" applyFill="1"/>
    <xf numFmtId="49" fontId="55" fillId="0" borderId="1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Alignment="1">
      <alignment vertical="center"/>
    </xf>
    <xf numFmtId="4" fontId="54" fillId="0" borderId="10" xfId="0" applyNumberFormat="1" applyFont="1" applyFill="1" applyBorder="1" applyAlignment="1">
      <alignment horizontal="right" vertical="center"/>
    </xf>
    <xf numFmtId="40" fontId="68" fillId="0" borderId="10" xfId="0" applyNumberFormat="1" applyFont="1" applyFill="1" applyBorder="1" applyAlignment="1">
      <alignment horizontal="right" vertical="center"/>
    </xf>
    <xf numFmtId="4" fontId="50" fillId="0" borderId="0" xfId="0" applyNumberFormat="1" applyFont="1" applyFill="1" applyAlignment="1">
      <alignment vertical="center"/>
    </xf>
    <xf numFmtId="0" fontId="50" fillId="0" borderId="0" xfId="0" applyFont="1" applyFill="1"/>
    <xf numFmtId="4" fontId="23" fillId="0" borderId="0" xfId="0" applyNumberFormat="1" applyFont="1" applyFill="1" applyAlignment="1">
      <alignment vertical="center"/>
    </xf>
    <xf numFmtId="0" fontId="62" fillId="0" borderId="10" xfId="0" applyFont="1" applyFill="1" applyBorder="1"/>
    <xf numFmtId="0" fontId="62" fillId="0" borderId="10" xfId="0" applyFont="1" applyFill="1" applyBorder="1" applyAlignment="1">
      <alignment wrapText="1"/>
    </xf>
    <xf numFmtId="49" fontId="62" fillId="0" borderId="10" xfId="0" applyNumberFormat="1" applyFont="1" applyFill="1" applyBorder="1" applyAlignment="1">
      <alignment horizontal="center" wrapText="1"/>
    </xf>
    <xf numFmtId="4" fontId="62" fillId="0" borderId="10" xfId="0" applyNumberFormat="1" applyFont="1" applyFill="1" applyBorder="1"/>
    <xf numFmtId="0" fontId="54" fillId="0" borderId="10" xfId="0" applyFont="1" applyFill="1" applyBorder="1"/>
    <xf numFmtId="0" fontId="54" fillId="0" borderId="10" xfId="0" applyFont="1" applyFill="1" applyBorder="1" applyAlignment="1">
      <alignment wrapText="1"/>
    </xf>
    <xf numFmtId="49" fontId="54" fillId="0" borderId="10" xfId="0" applyNumberFormat="1" applyFont="1" applyFill="1" applyBorder="1" applyAlignment="1">
      <alignment horizontal="center" wrapText="1"/>
    </xf>
    <xf numFmtId="4" fontId="54" fillId="0" borderId="10" xfId="0" applyNumberFormat="1" applyFont="1" applyFill="1" applyBorder="1"/>
    <xf numFmtId="0" fontId="60" fillId="0" borderId="10" xfId="0" applyFont="1" applyFill="1" applyBorder="1"/>
    <xf numFmtId="0" fontId="60" fillId="0" borderId="10" xfId="0" applyFont="1" applyFill="1" applyBorder="1" applyAlignment="1">
      <alignment wrapText="1"/>
    </xf>
    <xf numFmtId="49" fontId="60" fillId="0" borderId="10" xfId="0" applyNumberFormat="1" applyFont="1" applyFill="1" applyBorder="1" applyAlignment="1">
      <alignment horizontal="center" wrapText="1"/>
    </xf>
    <xf numFmtId="4" fontId="69" fillId="0" borderId="10" xfId="0" applyNumberFormat="1" applyFont="1" applyFill="1" applyBorder="1"/>
    <xf numFmtId="4" fontId="60" fillId="0" borderId="10" xfId="0" applyNumberFormat="1" applyFont="1" applyFill="1" applyBorder="1" applyAlignment="1">
      <alignment horizontal="left" vertical="center"/>
    </xf>
    <xf numFmtId="4" fontId="70" fillId="0" borderId="0" xfId="0" applyNumberFormat="1" applyFont="1" applyFill="1" applyBorder="1" applyAlignment="1">
      <alignment vertical="center"/>
    </xf>
    <xf numFmtId="4" fontId="59" fillId="0" borderId="0" xfId="0" applyNumberFormat="1" applyFont="1" applyFill="1" applyBorder="1" applyAlignment="1">
      <alignment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0" fontId="57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" fontId="36" fillId="0" borderId="0" xfId="0" applyNumberFormat="1" applyFont="1" applyFill="1" applyAlignment="1">
      <alignment vertical="center"/>
    </xf>
    <xf numFmtId="0" fontId="30" fillId="0" borderId="0" xfId="0" applyFont="1" applyFill="1"/>
    <xf numFmtId="40" fontId="54" fillId="0" borderId="10" xfId="0" applyNumberFormat="1" applyFont="1" applyFill="1" applyBorder="1" applyAlignment="1">
      <alignment horizontal="right" vertical="center" wrapText="1"/>
    </xf>
    <xf numFmtId="49" fontId="54" fillId="0" borderId="10" xfId="0" applyNumberFormat="1" applyFont="1" applyFill="1" applyBorder="1" applyAlignment="1">
      <alignment horizontal="left" vertical="center"/>
    </xf>
    <xf numFmtId="0" fontId="62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4" fontId="62" fillId="0" borderId="10" xfId="0" applyNumberFormat="1" applyFont="1" applyFill="1" applyBorder="1" applyAlignment="1">
      <alignment vertical="center"/>
    </xf>
    <xf numFmtId="40" fontId="59" fillId="0" borderId="0" xfId="0" applyNumberFormat="1" applyFont="1" applyFill="1" applyAlignment="1">
      <alignment horizontal="right" vertical="center"/>
    </xf>
    <xf numFmtId="40" fontId="71" fillId="0" borderId="10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Alignment="1">
      <alignment vertical="center"/>
    </xf>
    <xf numFmtId="0" fontId="32" fillId="0" borderId="0" xfId="0" applyFont="1" applyFill="1" applyBorder="1"/>
    <xf numFmtId="0" fontId="37" fillId="0" borderId="0" xfId="0" applyFont="1" applyFill="1" applyBorder="1"/>
    <xf numFmtId="0" fontId="39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55" fillId="0" borderId="10" xfId="322" applyFont="1" applyFill="1" applyBorder="1" applyAlignment="1">
      <alignment vertical="center"/>
    </xf>
    <xf numFmtId="4" fontId="55" fillId="0" borderId="0" xfId="0" applyNumberFormat="1" applyFont="1" applyFill="1" applyAlignment="1">
      <alignment vertical="center"/>
    </xf>
    <xf numFmtId="0" fontId="55" fillId="0" borderId="10" xfId="322" applyNumberFormat="1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/>
    </xf>
    <xf numFmtId="0" fontId="21" fillId="0" borderId="0" xfId="0" applyFont="1" applyFill="1"/>
    <xf numFmtId="0" fontId="54" fillId="0" borderId="10" xfId="322" applyFont="1" applyFill="1" applyBorder="1" applyAlignment="1">
      <alignment vertical="center"/>
    </xf>
    <xf numFmtId="0" fontId="54" fillId="0" borderId="10" xfId="322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center"/>
    </xf>
    <xf numFmtId="166" fontId="22" fillId="0" borderId="0" xfId="0" applyNumberFormat="1" applyFont="1" applyFill="1"/>
    <xf numFmtId="0" fontId="72" fillId="0" borderId="0" xfId="0" applyFont="1" applyFill="1"/>
    <xf numFmtId="4" fontId="73" fillId="0" borderId="0" xfId="0" applyNumberFormat="1" applyFont="1" applyFill="1" applyAlignment="1">
      <alignment vertical="center"/>
    </xf>
    <xf numFmtId="0" fontId="73" fillId="0" borderId="0" xfId="0" applyFont="1" applyFill="1"/>
    <xf numFmtId="4" fontId="74" fillId="0" borderId="0" xfId="0" applyNumberFormat="1" applyFont="1" applyFill="1" applyAlignment="1">
      <alignment vertical="center"/>
    </xf>
    <xf numFmtId="0" fontId="74" fillId="0" borderId="0" xfId="0" applyFont="1" applyFill="1"/>
    <xf numFmtId="4" fontId="75" fillId="0" borderId="0" xfId="0" applyNumberFormat="1" applyFont="1" applyFill="1" applyAlignment="1">
      <alignment vertical="center"/>
    </xf>
    <xf numFmtId="0" fontId="75" fillId="0" borderId="0" xfId="0" applyFont="1" applyFill="1"/>
    <xf numFmtId="4" fontId="76" fillId="0" borderId="0" xfId="0" applyNumberFormat="1" applyFont="1" applyFill="1" applyAlignment="1">
      <alignment vertical="center"/>
    </xf>
    <xf numFmtId="0" fontId="76" fillId="0" borderId="0" xfId="0" applyFont="1" applyFill="1"/>
    <xf numFmtId="0" fontId="77" fillId="0" borderId="10" xfId="0" applyFont="1" applyFill="1" applyBorder="1" applyAlignment="1">
      <alignment horizontal="left" vertical="center"/>
    </xf>
    <xf numFmtId="40" fontId="77" fillId="0" borderId="10" xfId="0" applyNumberFormat="1" applyFont="1" applyFill="1" applyBorder="1" applyAlignment="1">
      <alignment horizontal="right" vertical="center"/>
    </xf>
    <xf numFmtId="49" fontId="69" fillId="0" borderId="1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/>
    </xf>
    <xf numFmtId="4" fontId="54" fillId="0" borderId="0" xfId="0" applyNumberFormat="1" applyFont="1" applyFill="1" applyAlignment="1">
      <alignment vertical="center"/>
    </xf>
    <xf numFmtId="0" fontId="59" fillId="0" borderId="1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4" fontId="72" fillId="0" borderId="0" xfId="0" applyNumberFormat="1" applyFont="1" applyFill="1" applyAlignment="1">
      <alignment vertical="center"/>
    </xf>
    <xf numFmtId="40" fontId="48" fillId="0" borderId="1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vertical="center"/>
    </xf>
    <xf numFmtId="40" fontId="78" fillId="0" borderId="10" xfId="0" applyNumberFormat="1" applyFont="1" applyFill="1" applyBorder="1" applyAlignment="1">
      <alignment horizontal="right" vertical="center"/>
    </xf>
    <xf numFmtId="40" fontId="59" fillId="0" borderId="10" xfId="0" applyNumberFormat="1" applyFont="1" applyFill="1" applyBorder="1" applyAlignment="1">
      <alignment horizontal="right" vertical="center"/>
    </xf>
    <xf numFmtId="4" fontId="40" fillId="0" borderId="0" xfId="0" applyNumberFormat="1" applyFont="1" applyFill="1" applyAlignment="1">
      <alignment vertical="center"/>
    </xf>
    <xf numFmtId="0" fontId="24" fillId="0" borderId="0" xfId="0" applyFont="1" applyFill="1"/>
    <xf numFmtId="49" fontId="60" fillId="20" borderId="1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9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Alignment="1">
      <alignment vertical="center" wrapText="1"/>
    </xf>
    <xf numFmtId="4" fontId="79" fillId="0" borderId="0" xfId="0" applyNumberFormat="1" applyFont="1" applyFill="1" applyAlignment="1">
      <alignment vertical="center"/>
    </xf>
    <xf numFmtId="0" fontId="48" fillId="0" borderId="10" xfId="322" applyNumberFormat="1" applyFont="1" applyFill="1" applyBorder="1" applyAlignment="1">
      <alignment vertical="center" wrapText="1"/>
    </xf>
    <xf numFmtId="0" fontId="48" fillId="0" borderId="10" xfId="322" applyFont="1" applyFill="1" applyBorder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37" fillId="0" borderId="0" xfId="0" applyFont="1" applyFill="1"/>
    <xf numFmtId="0" fontId="48" fillId="0" borderId="10" xfId="0" applyFont="1" applyFill="1" applyBorder="1" applyAlignment="1">
      <alignment horizontal="left" vertical="center" wrapText="1"/>
    </xf>
    <xf numFmtId="4" fontId="32" fillId="0" borderId="0" xfId="0" applyNumberFormat="1" applyFont="1" applyFill="1" applyAlignment="1">
      <alignment vertical="center"/>
    </xf>
    <xf numFmtId="0" fontId="32" fillId="0" borderId="0" xfId="0" applyFont="1" applyFill="1"/>
    <xf numFmtId="0" fontId="50" fillId="0" borderId="0" xfId="0" applyFont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49" fontId="47" fillId="6" borderId="12" xfId="0" applyNumberFormat="1" applyFont="1" applyFill="1" applyBorder="1" applyAlignment="1">
      <alignment horizontal="center" vertical="center" wrapText="1"/>
    </xf>
    <xf numFmtId="49" fontId="47" fillId="6" borderId="1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49" fontId="57" fillId="6" borderId="10" xfId="0" applyNumberFormat="1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/>
    </xf>
  </cellXfs>
  <cellStyles count="431">
    <cellStyle name="20% - Ênfase1 1" xfId="1"/>
    <cellStyle name="20% - Ênfase1 10" xfId="2"/>
    <cellStyle name="20% - Ênfase1 2" xfId="3"/>
    <cellStyle name="20% - Ênfase1 3" xfId="4"/>
    <cellStyle name="20% - Ênfase1 4" xfId="5"/>
    <cellStyle name="20% - Ênfase1 5" xfId="6"/>
    <cellStyle name="20% - Ênfase1 6" xfId="7"/>
    <cellStyle name="20% - Ênfase1 7" xfId="8"/>
    <cellStyle name="20% - Ênfase1 8" xfId="9"/>
    <cellStyle name="20% - Ênfase1 9" xfId="10"/>
    <cellStyle name="20% - Ênfase2 1" xfId="11"/>
    <cellStyle name="20% - Ênfase2 10" xfId="12"/>
    <cellStyle name="20% - Ênfase2 2" xfId="13"/>
    <cellStyle name="20% - Ênfase2 3" xfId="14"/>
    <cellStyle name="20% - Ênfase2 4" xfId="15"/>
    <cellStyle name="20% - Ênfase2 5" xfId="16"/>
    <cellStyle name="20% - Ênfase2 6" xfId="17"/>
    <cellStyle name="20% - Ênfase2 7" xfId="18"/>
    <cellStyle name="20% - Ênfase2 8" xfId="19"/>
    <cellStyle name="20% - Ênfase2 9" xfId="20"/>
    <cellStyle name="20% - Ênfase3 1" xfId="21"/>
    <cellStyle name="20% - Ênfase3 10" xfId="22"/>
    <cellStyle name="20% - Ênfase3 2" xfId="23"/>
    <cellStyle name="20% - Ênfase3 3" xfId="24"/>
    <cellStyle name="20% - Ênfase3 4" xfId="25"/>
    <cellStyle name="20% - Ênfase3 5" xfId="26"/>
    <cellStyle name="20% - Ênfase3 6" xfId="27"/>
    <cellStyle name="20% - Ênfase3 7" xfId="28"/>
    <cellStyle name="20% - Ênfase3 8" xfId="29"/>
    <cellStyle name="20% - Ênfase3 9" xfId="30"/>
    <cellStyle name="20% - Ênfase4 1" xfId="31"/>
    <cellStyle name="20% - Ênfase4 10" xfId="32"/>
    <cellStyle name="20% - Ênfase4 2" xfId="33"/>
    <cellStyle name="20% - Ênfase4 3" xfId="34"/>
    <cellStyle name="20% - Ênfase4 4" xfId="35"/>
    <cellStyle name="20% - Ênfase4 5" xfId="36"/>
    <cellStyle name="20% - Ênfase4 6" xfId="37"/>
    <cellStyle name="20% - Ênfase4 7" xfId="38"/>
    <cellStyle name="20% - Ênfase4 8" xfId="39"/>
    <cellStyle name="20% - Ênfase4 9" xfId="40"/>
    <cellStyle name="20% - Ênfase5 1" xfId="41"/>
    <cellStyle name="20% - Ênfase5 10" xfId="42"/>
    <cellStyle name="20% - Ênfase5 2" xfId="43"/>
    <cellStyle name="20% - Ênfase5 3" xfId="44"/>
    <cellStyle name="20% - Ênfase5 4" xfId="45"/>
    <cellStyle name="20% - Ênfase5 5" xfId="46"/>
    <cellStyle name="20% - Ênfase5 6" xfId="47"/>
    <cellStyle name="20% - Ênfase5 7" xfId="48"/>
    <cellStyle name="20% - Ênfase5 8" xfId="49"/>
    <cellStyle name="20% - Ênfase5 9" xfId="50"/>
    <cellStyle name="20% - Ênfase6 1" xfId="51"/>
    <cellStyle name="20% - Ênfase6 10" xfId="52"/>
    <cellStyle name="20% - Ênfase6 2" xfId="53"/>
    <cellStyle name="20% - Ênfase6 3" xfId="54"/>
    <cellStyle name="20% - Ênfase6 4" xfId="55"/>
    <cellStyle name="20% - Ênfase6 5" xfId="56"/>
    <cellStyle name="20% - Ênfase6 6" xfId="57"/>
    <cellStyle name="20% - Ênfase6 7" xfId="58"/>
    <cellStyle name="20% - Ênfase6 8" xfId="59"/>
    <cellStyle name="20% - Ênfase6 9" xfId="60"/>
    <cellStyle name="40% - Ênfase1 1" xfId="61"/>
    <cellStyle name="40% - Ênfase1 10" xfId="62"/>
    <cellStyle name="40% - Ênfase1 2" xfId="63"/>
    <cellStyle name="40% - Ênfase1 3" xfId="64"/>
    <cellStyle name="40% - Ênfase1 4" xfId="65"/>
    <cellStyle name="40% - Ênfase1 5" xfId="66"/>
    <cellStyle name="40% - Ênfase1 6" xfId="67"/>
    <cellStyle name="40% - Ênfase1 7" xfId="68"/>
    <cellStyle name="40% - Ênfase1 8" xfId="69"/>
    <cellStyle name="40% - Ênfase1 9" xfId="70"/>
    <cellStyle name="40% - Ênfase2 1" xfId="71"/>
    <cellStyle name="40% - Ênfase2 10" xfId="72"/>
    <cellStyle name="40% - Ênfase2 2" xfId="73"/>
    <cellStyle name="40% - Ênfase2 3" xfId="74"/>
    <cellStyle name="40% - Ênfase2 4" xfId="75"/>
    <cellStyle name="40% - Ênfase2 5" xfId="76"/>
    <cellStyle name="40% - Ênfase2 6" xfId="77"/>
    <cellStyle name="40% - Ênfase2 7" xfId="78"/>
    <cellStyle name="40% - Ênfase2 8" xfId="79"/>
    <cellStyle name="40% - Ênfase2 9" xfId="80"/>
    <cellStyle name="40% - Ênfase3 1" xfId="81"/>
    <cellStyle name="40% - Ênfase3 10" xfId="82"/>
    <cellStyle name="40% - Ênfase3 2" xfId="83"/>
    <cellStyle name="40% - Ênfase3 3" xfId="84"/>
    <cellStyle name="40% - Ênfase3 4" xfId="85"/>
    <cellStyle name="40% - Ênfase3 5" xfId="86"/>
    <cellStyle name="40% - Ênfase3 6" xfId="87"/>
    <cellStyle name="40% - Ênfase3 7" xfId="88"/>
    <cellStyle name="40% - Ênfase3 8" xfId="89"/>
    <cellStyle name="40% - Ênfase3 9" xfId="90"/>
    <cellStyle name="40% - Ênfase4 1" xfId="91"/>
    <cellStyle name="40% - Ênfase4 10" xfId="92"/>
    <cellStyle name="40% - Ênfase4 2" xfId="93"/>
    <cellStyle name="40% - Ênfase4 3" xfId="94"/>
    <cellStyle name="40% - Ênfase4 4" xfId="95"/>
    <cellStyle name="40% - Ênfase4 5" xfId="96"/>
    <cellStyle name="40% - Ênfase4 6" xfId="97"/>
    <cellStyle name="40% - Ênfase4 7" xfId="98"/>
    <cellStyle name="40% - Ênfase4 8" xfId="99"/>
    <cellStyle name="40% - Ênfase4 9" xfId="100"/>
    <cellStyle name="40% - Ênfase5 1" xfId="101"/>
    <cellStyle name="40% - Ênfase5 10" xfId="102"/>
    <cellStyle name="40% - Ênfase5 2" xfId="103"/>
    <cellStyle name="40% - Ênfase5 3" xfId="104"/>
    <cellStyle name="40% - Ênfase5 4" xfId="105"/>
    <cellStyle name="40% - Ênfase5 5" xfId="106"/>
    <cellStyle name="40% - Ênfase5 6" xfId="107"/>
    <cellStyle name="40% - Ênfase5 7" xfId="108"/>
    <cellStyle name="40% - Ênfase5 8" xfId="109"/>
    <cellStyle name="40% - Ênfase5 9" xfId="110"/>
    <cellStyle name="40% - Ênfase6 1" xfId="111"/>
    <cellStyle name="40% - Ênfase6 10" xfId="112"/>
    <cellStyle name="40% - Ênfase6 2" xfId="113"/>
    <cellStyle name="40% - Ênfase6 3" xfId="114"/>
    <cellStyle name="40% - Ênfase6 4" xfId="115"/>
    <cellStyle name="40% - Ênfase6 5" xfId="116"/>
    <cellStyle name="40% - Ênfase6 6" xfId="117"/>
    <cellStyle name="40% - Ênfase6 7" xfId="118"/>
    <cellStyle name="40% - Ênfase6 8" xfId="119"/>
    <cellStyle name="40% - Ênfase6 9" xfId="120"/>
    <cellStyle name="60% - Ênfase1 1" xfId="121"/>
    <cellStyle name="60% - Ênfase1 10" xfId="122"/>
    <cellStyle name="60% - Ênfase1 2" xfId="123"/>
    <cellStyle name="60% - Ênfase1 3" xfId="124"/>
    <cellStyle name="60% - Ênfase1 4" xfId="125"/>
    <cellStyle name="60% - Ênfase1 5" xfId="126"/>
    <cellStyle name="60% - Ênfase1 6" xfId="127"/>
    <cellStyle name="60% - Ênfase1 7" xfId="128"/>
    <cellStyle name="60% - Ênfase1 8" xfId="129"/>
    <cellStyle name="60% - Ênfase1 9" xfId="130"/>
    <cellStyle name="60% - Ênfase2 1" xfId="131"/>
    <cellStyle name="60% - Ênfase2 10" xfId="132"/>
    <cellStyle name="60% - Ênfase2 2" xfId="133"/>
    <cellStyle name="60% - Ênfase2 3" xfId="134"/>
    <cellStyle name="60% - Ênfase2 4" xfId="135"/>
    <cellStyle name="60% - Ênfase2 5" xfId="136"/>
    <cellStyle name="60% - Ênfase2 6" xfId="137"/>
    <cellStyle name="60% - Ênfase2 7" xfId="138"/>
    <cellStyle name="60% - Ênfase2 8" xfId="139"/>
    <cellStyle name="60% - Ênfase2 9" xfId="140"/>
    <cellStyle name="60% - Ênfase3 1" xfId="141"/>
    <cellStyle name="60% - Ênfase3 10" xfId="142"/>
    <cellStyle name="60% - Ênfase3 2" xfId="143"/>
    <cellStyle name="60% - Ênfase3 3" xfId="144"/>
    <cellStyle name="60% - Ênfase3 4" xfId="145"/>
    <cellStyle name="60% - Ênfase3 5" xfId="146"/>
    <cellStyle name="60% - Ênfase3 6" xfId="147"/>
    <cellStyle name="60% - Ênfase3 7" xfId="148"/>
    <cellStyle name="60% - Ênfase3 8" xfId="149"/>
    <cellStyle name="60% - Ênfase3 9" xfId="150"/>
    <cellStyle name="60% - Ênfase4 1" xfId="151"/>
    <cellStyle name="60% - Ênfase4 10" xfId="152"/>
    <cellStyle name="60% - Ênfase4 2" xfId="153"/>
    <cellStyle name="60% - Ênfase4 3" xfId="154"/>
    <cellStyle name="60% - Ênfase4 4" xfId="155"/>
    <cellStyle name="60% - Ênfase4 5" xfId="156"/>
    <cellStyle name="60% - Ênfase4 6" xfId="157"/>
    <cellStyle name="60% - Ênfase4 7" xfId="158"/>
    <cellStyle name="60% - Ênfase4 8" xfId="159"/>
    <cellStyle name="60% - Ênfase4 9" xfId="160"/>
    <cellStyle name="60% - Ênfase5 1" xfId="161"/>
    <cellStyle name="60% - Ênfase5 10" xfId="162"/>
    <cellStyle name="60% - Ênfase5 2" xfId="163"/>
    <cellStyle name="60% - Ênfase5 3" xfId="164"/>
    <cellStyle name="60% - Ênfase5 4" xfId="165"/>
    <cellStyle name="60% - Ênfase5 5" xfId="166"/>
    <cellStyle name="60% - Ênfase5 6" xfId="167"/>
    <cellStyle name="60% - Ênfase5 7" xfId="168"/>
    <cellStyle name="60% - Ênfase5 8" xfId="169"/>
    <cellStyle name="60% - Ênfase5 9" xfId="170"/>
    <cellStyle name="60% - Ênfase6 1" xfId="171"/>
    <cellStyle name="60% - Ênfase6 10" xfId="172"/>
    <cellStyle name="60% - Ênfase6 2" xfId="173"/>
    <cellStyle name="60% - Ênfase6 3" xfId="174"/>
    <cellStyle name="60% - Ênfase6 4" xfId="175"/>
    <cellStyle name="60% - Ênfase6 5" xfId="176"/>
    <cellStyle name="60% - Ênfase6 6" xfId="177"/>
    <cellStyle name="60% - Ênfase6 7" xfId="178"/>
    <cellStyle name="60% - Ênfase6 8" xfId="179"/>
    <cellStyle name="60% - Ênfase6 9" xfId="180"/>
    <cellStyle name="Bom 1" xfId="181"/>
    <cellStyle name="Bom 10" xfId="182"/>
    <cellStyle name="Bom 2" xfId="183"/>
    <cellStyle name="Bom 3" xfId="184"/>
    <cellStyle name="Bom 4" xfId="185"/>
    <cellStyle name="Bom 5" xfId="186"/>
    <cellStyle name="Bom 6" xfId="187"/>
    <cellStyle name="Bom 7" xfId="188"/>
    <cellStyle name="Bom 8" xfId="189"/>
    <cellStyle name="Bom 9" xfId="190"/>
    <cellStyle name="Cálculo 1" xfId="191"/>
    <cellStyle name="Cálculo 10" xfId="192"/>
    <cellStyle name="Cálculo 2" xfId="193"/>
    <cellStyle name="Cálculo 3" xfId="194"/>
    <cellStyle name="Cálculo 4" xfId="195"/>
    <cellStyle name="Cálculo 5" xfId="196"/>
    <cellStyle name="Cálculo 6" xfId="197"/>
    <cellStyle name="Cálculo 7" xfId="198"/>
    <cellStyle name="Cálculo 8" xfId="199"/>
    <cellStyle name="Cálculo 9" xfId="200"/>
    <cellStyle name="Célula de Verificação 1" xfId="201"/>
    <cellStyle name="Célula de Verificação 10" xfId="202"/>
    <cellStyle name="Célula de Verificação 2" xfId="203"/>
    <cellStyle name="Célula de Verificação 3" xfId="204"/>
    <cellStyle name="Célula de Verificação 4" xfId="205"/>
    <cellStyle name="Célula de Verificação 5" xfId="206"/>
    <cellStyle name="Célula de Verificação 6" xfId="207"/>
    <cellStyle name="Célula de Verificação 7" xfId="208"/>
    <cellStyle name="Célula de Verificação 8" xfId="209"/>
    <cellStyle name="Célula de Verificação 9" xfId="210"/>
    <cellStyle name="Célula Vinculada 1" xfId="211"/>
    <cellStyle name="Célula Vinculada 10" xfId="212"/>
    <cellStyle name="Célula Vinculada 2" xfId="213"/>
    <cellStyle name="Célula Vinculada 3" xfId="214"/>
    <cellStyle name="Célula Vinculada 4" xfId="215"/>
    <cellStyle name="Célula Vinculada 5" xfId="216"/>
    <cellStyle name="Célula Vinculada 6" xfId="217"/>
    <cellStyle name="Célula Vinculada 7" xfId="218"/>
    <cellStyle name="Célula Vinculada 8" xfId="219"/>
    <cellStyle name="Célula Vinculada 9" xfId="220"/>
    <cellStyle name="Ênfase1 1" xfId="221"/>
    <cellStyle name="Ênfase1 10" xfId="222"/>
    <cellStyle name="Ênfase1 2" xfId="223"/>
    <cellStyle name="Ênfase1 3" xfId="224"/>
    <cellStyle name="Ênfase1 4" xfId="225"/>
    <cellStyle name="Ênfase1 5" xfId="226"/>
    <cellStyle name="Ênfase1 6" xfId="227"/>
    <cellStyle name="Ênfase1 7" xfId="228"/>
    <cellStyle name="Ênfase1 8" xfId="229"/>
    <cellStyle name="Ênfase1 9" xfId="230"/>
    <cellStyle name="Ênfase2 1" xfId="231"/>
    <cellStyle name="Ênfase2 10" xfId="232"/>
    <cellStyle name="Ênfase2 2" xfId="233"/>
    <cellStyle name="Ênfase2 3" xfId="234"/>
    <cellStyle name="Ênfase2 4" xfId="235"/>
    <cellStyle name="Ênfase2 5" xfId="236"/>
    <cellStyle name="Ênfase2 6" xfId="237"/>
    <cellStyle name="Ênfase2 7" xfId="238"/>
    <cellStyle name="Ênfase2 8" xfId="239"/>
    <cellStyle name="Ênfase2 9" xfId="240"/>
    <cellStyle name="Ênfase3 1" xfId="241"/>
    <cellStyle name="Ênfase3 10" xfId="242"/>
    <cellStyle name="Ênfase3 2" xfId="243"/>
    <cellStyle name="Ênfase3 3" xfId="244"/>
    <cellStyle name="Ênfase3 4" xfId="245"/>
    <cellStyle name="Ênfase3 5" xfId="246"/>
    <cellStyle name="Ênfase3 6" xfId="247"/>
    <cellStyle name="Ênfase3 7" xfId="248"/>
    <cellStyle name="Ênfase3 8" xfId="249"/>
    <cellStyle name="Ênfase3 9" xfId="250"/>
    <cellStyle name="Ênfase4 1" xfId="251"/>
    <cellStyle name="Ênfase4 10" xfId="252"/>
    <cellStyle name="Ênfase4 2" xfId="253"/>
    <cellStyle name="Ênfase4 3" xfId="254"/>
    <cellStyle name="Ênfase4 4" xfId="255"/>
    <cellStyle name="Ênfase4 5" xfId="256"/>
    <cellStyle name="Ênfase4 6" xfId="257"/>
    <cellStyle name="Ênfase4 7" xfId="258"/>
    <cellStyle name="Ênfase4 8" xfId="259"/>
    <cellStyle name="Ênfase4 9" xfId="260"/>
    <cellStyle name="Ênfase5 1" xfId="261"/>
    <cellStyle name="Ênfase5 10" xfId="262"/>
    <cellStyle name="Ênfase5 2" xfId="263"/>
    <cellStyle name="Ênfase5 3" xfId="264"/>
    <cellStyle name="Ênfase5 4" xfId="265"/>
    <cellStyle name="Ênfase5 5" xfId="266"/>
    <cellStyle name="Ênfase5 6" xfId="267"/>
    <cellStyle name="Ênfase5 7" xfId="268"/>
    <cellStyle name="Ênfase5 8" xfId="269"/>
    <cellStyle name="Ênfase5 9" xfId="270"/>
    <cellStyle name="Ênfase6 1" xfId="271"/>
    <cellStyle name="Ênfase6 10" xfId="272"/>
    <cellStyle name="Ênfase6 2" xfId="273"/>
    <cellStyle name="Ênfase6 3" xfId="274"/>
    <cellStyle name="Ênfase6 4" xfId="275"/>
    <cellStyle name="Ênfase6 5" xfId="276"/>
    <cellStyle name="Ênfase6 6" xfId="277"/>
    <cellStyle name="Ênfase6 7" xfId="278"/>
    <cellStyle name="Ênfase6 8" xfId="279"/>
    <cellStyle name="Ênfase6 9" xfId="280"/>
    <cellStyle name="Entrada 1" xfId="281"/>
    <cellStyle name="Entrada 10" xfId="282"/>
    <cellStyle name="Entrada 2" xfId="283"/>
    <cellStyle name="Entrada 3" xfId="284"/>
    <cellStyle name="Entrada 4" xfId="285"/>
    <cellStyle name="Entrada 5" xfId="286"/>
    <cellStyle name="Entrada 6" xfId="287"/>
    <cellStyle name="Entrada 7" xfId="288"/>
    <cellStyle name="Entrada 8" xfId="289"/>
    <cellStyle name="Entrada 9" xfId="290"/>
    <cellStyle name="Excel_BuiltIn_Comma 1" xfId="291"/>
    <cellStyle name="Hiperlink 2" xfId="292"/>
    <cellStyle name="Incorreto 1" xfId="293"/>
    <cellStyle name="Incorreto 10" xfId="294"/>
    <cellStyle name="Incorreto 2" xfId="295"/>
    <cellStyle name="Incorreto 3" xfId="296"/>
    <cellStyle name="Incorreto 4" xfId="297"/>
    <cellStyle name="Incorreto 5" xfId="298"/>
    <cellStyle name="Incorreto 6" xfId="299"/>
    <cellStyle name="Incorreto 7" xfId="300"/>
    <cellStyle name="Incorreto 8" xfId="301"/>
    <cellStyle name="Incorreto 9" xfId="302"/>
    <cellStyle name="Neutra 1" xfId="303"/>
    <cellStyle name="Neutra 10" xfId="304"/>
    <cellStyle name="Neutra 2" xfId="305"/>
    <cellStyle name="Neutra 3" xfId="306"/>
    <cellStyle name="Neutra 4" xfId="307"/>
    <cellStyle name="Neutra 5" xfId="308"/>
    <cellStyle name="Neutra 6" xfId="309"/>
    <cellStyle name="Neutra 7" xfId="310"/>
    <cellStyle name="Neutra 8" xfId="311"/>
    <cellStyle name="Neutra 9" xfId="312"/>
    <cellStyle name="Normal" xfId="0" builtinId="0"/>
    <cellStyle name="Normal 2" xfId="313"/>
    <cellStyle name="Normal 2 2" xfId="314"/>
    <cellStyle name="Normal 2 3" xfId="315"/>
    <cellStyle name="Normal 2 3 2" xfId="316"/>
    <cellStyle name="Normal 3" xfId="317"/>
    <cellStyle name="Normal 3 2" xfId="318"/>
    <cellStyle name="Normal 4" xfId="319"/>
    <cellStyle name="Normal 4 2" xfId="320"/>
    <cellStyle name="Normal 5" xfId="321"/>
    <cellStyle name="Normal 6" xfId="322"/>
    <cellStyle name="Normal 7" xfId="323"/>
    <cellStyle name="Normal 8" xfId="324"/>
    <cellStyle name="Nota 1" xfId="325"/>
    <cellStyle name="Nota 10" xfId="326"/>
    <cellStyle name="Nota 2" xfId="327"/>
    <cellStyle name="Nota 3" xfId="328"/>
    <cellStyle name="Nota 4" xfId="329"/>
    <cellStyle name="Nota 5" xfId="330"/>
    <cellStyle name="Nota 6" xfId="331"/>
    <cellStyle name="Nota 7" xfId="332"/>
    <cellStyle name="Nota 8" xfId="333"/>
    <cellStyle name="Nota 9" xfId="334"/>
    <cellStyle name="Porcentagem 2" xfId="335"/>
    <cellStyle name="Porcentagem 2 2" xfId="336"/>
    <cellStyle name="Porcentagem 3" xfId="337"/>
    <cellStyle name="Saída 1" xfId="338"/>
    <cellStyle name="Saída 10" xfId="339"/>
    <cellStyle name="Saída 2" xfId="340"/>
    <cellStyle name="Saída 3" xfId="341"/>
    <cellStyle name="Saída 4" xfId="342"/>
    <cellStyle name="Saída 5" xfId="343"/>
    <cellStyle name="Saída 6" xfId="344"/>
    <cellStyle name="Saída 7" xfId="345"/>
    <cellStyle name="Saída 8" xfId="346"/>
    <cellStyle name="Saída 9" xfId="347"/>
    <cellStyle name="Texto de Aviso 1" xfId="348"/>
    <cellStyle name="Texto de Aviso 10" xfId="349"/>
    <cellStyle name="Texto de Aviso 2" xfId="350"/>
    <cellStyle name="Texto de Aviso 3" xfId="351"/>
    <cellStyle name="Texto de Aviso 4" xfId="352"/>
    <cellStyle name="Texto de Aviso 5" xfId="353"/>
    <cellStyle name="Texto de Aviso 6" xfId="354"/>
    <cellStyle name="Texto de Aviso 7" xfId="355"/>
    <cellStyle name="Texto de Aviso 8" xfId="356"/>
    <cellStyle name="Texto de Aviso 9" xfId="357"/>
    <cellStyle name="Texto Explicativo 1" xfId="358"/>
    <cellStyle name="Texto Explicativo 10" xfId="359"/>
    <cellStyle name="Texto Explicativo 2" xfId="360"/>
    <cellStyle name="Texto Explicativo 3" xfId="361"/>
    <cellStyle name="Texto Explicativo 4" xfId="362"/>
    <cellStyle name="Texto Explicativo 5" xfId="363"/>
    <cellStyle name="Texto Explicativo 6" xfId="364"/>
    <cellStyle name="Texto Explicativo 7" xfId="365"/>
    <cellStyle name="Texto Explicativo 8" xfId="366"/>
    <cellStyle name="Texto Explicativo 9" xfId="367"/>
    <cellStyle name="Título 1 1" xfId="368"/>
    <cellStyle name="Título 1 10" xfId="369"/>
    <cellStyle name="Título 1 11" xfId="370"/>
    <cellStyle name="Título 1 2" xfId="371"/>
    <cellStyle name="Título 1 3" xfId="372"/>
    <cellStyle name="Título 1 4" xfId="373"/>
    <cellStyle name="Título 1 5" xfId="374"/>
    <cellStyle name="Título 1 6" xfId="375"/>
    <cellStyle name="Título 1 7" xfId="376"/>
    <cellStyle name="Título 1 8" xfId="377"/>
    <cellStyle name="Título 1 9" xfId="378"/>
    <cellStyle name="Título 10" xfId="379"/>
    <cellStyle name="Título 11" xfId="380"/>
    <cellStyle name="Título 12" xfId="381"/>
    <cellStyle name="Título 13" xfId="382"/>
    <cellStyle name="Título 14" xfId="383"/>
    <cellStyle name="Título 2 1" xfId="384"/>
    <cellStyle name="Título 2 10" xfId="385"/>
    <cellStyle name="Título 2 2" xfId="386"/>
    <cellStyle name="Título 2 3" xfId="387"/>
    <cellStyle name="Título 2 4" xfId="388"/>
    <cellStyle name="Título 2 5" xfId="389"/>
    <cellStyle name="Título 2 6" xfId="390"/>
    <cellStyle name="Título 2 7" xfId="391"/>
    <cellStyle name="Título 2 8" xfId="392"/>
    <cellStyle name="Título 2 9" xfId="393"/>
    <cellStyle name="Título 3 1" xfId="394"/>
    <cellStyle name="Título 3 10" xfId="395"/>
    <cellStyle name="Título 3 2" xfId="396"/>
    <cellStyle name="Título 3 3" xfId="397"/>
    <cellStyle name="Título 3 4" xfId="398"/>
    <cellStyle name="Título 3 5" xfId="399"/>
    <cellStyle name="Título 3 6" xfId="400"/>
    <cellStyle name="Título 3 7" xfId="401"/>
    <cellStyle name="Título 3 8" xfId="402"/>
    <cellStyle name="Título 3 9" xfId="403"/>
    <cellStyle name="Título 4 1" xfId="404"/>
    <cellStyle name="Título 4 10" xfId="405"/>
    <cellStyle name="Título 4 2" xfId="406"/>
    <cellStyle name="Título 4 3" xfId="407"/>
    <cellStyle name="Título 4 4" xfId="408"/>
    <cellStyle name="Título 4 5" xfId="409"/>
    <cellStyle name="Título 4 6" xfId="410"/>
    <cellStyle name="Título 4 7" xfId="411"/>
    <cellStyle name="Título 4 8" xfId="412"/>
    <cellStyle name="Título 4 9" xfId="413"/>
    <cellStyle name="Título 5" xfId="414"/>
    <cellStyle name="Título 6" xfId="415"/>
    <cellStyle name="Título 7" xfId="416"/>
    <cellStyle name="Título 8" xfId="417"/>
    <cellStyle name="Título 9" xfId="418"/>
    <cellStyle name="Total" xfId="419" builtinId="25" customBuiltin="1"/>
    <cellStyle name="Total 1" xfId="420"/>
    <cellStyle name="Total 10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  <cellStyle name="Vírgula 2" xfId="4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ntabilidade%20Or&#231;amento/Nizeti/Execu&#231;&#227;o%20Or&#231;ament&#225;ria/LDO/LDO%202017/Receita/Evolu&#231;&#227;o%20da%20ReceitaLDO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Detalhada"/>
      <sheetName val="Receita LDO 2017"/>
      <sheetName val="RCL LDO 2017"/>
    </sheetNames>
    <sheetDataSet>
      <sheetData sheetId="0"/>
      <sheetData sheetId="1">
        <row r="304">
          <cell r="G304">
            <v>0</v>
          </cell>
          <cell r="H304">
            <v>0</v>
          </cell>
          <cell r="I30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9"/>
  <sheetViews>
    <sheetView zoomScale="110" zoomScaleNormal="110" zoomScaleSheetLayoutView="62" workbookViewId="0">
      <pane xSplit="3" ySplit="2" topLeftCell="M184" activePane="bottomRight" state="frozen"/>
      <selection pane="topRight" activeCell="C1" sqref="C1"/>
      <selection pane="bottomLeft" activeCell="A3" sqref="A3"/>
      <selection pane="bottomRight" activeCell="A478" sqref="A478"/>
    </sheetView>
  </sheetViews>
  <sheetFormatPr defaultColWidth="11.5703125" defaultRowHeight="12.75"/>
  <cols>
    <col min="1" max="1" width="17.42578125" style="43" customWidth="1"/>
    <col min="2" max="2" width="5.140625" style="73" customWidth="1"/>
    <col min="3" max="3" width="55.85546875" style="43" customWidth="1"/>
    <col min="4" max="4" width="12.5703125" style="43" customWidth="1"/>
    <col min="5" max="5" width="12.28515625" style="43" customWidth="1"/>
    <col min="6" max="6" width="12.42578125" style="43" customWidth="1"/>
    <col min="7" max="7" width="12" style="43" customWidth="1"/>
    <col min="8" max="9" width="12.28515625" style="43" customWidth="1"/>
    <col min="10" max="10" width="12.85546875" style="43" customWidth="1"/>
    <col min="11" max="11" width="12.42578125" style="43" customWidth="1"/>
    <col min="12" max="13" width="12.140625" style="43" customWidth="1"/>
    <col min="14" max="14" width="12.28515625" style="43" customWidth="1"/>
    <col min="15" max="15" width="12.140625" style="43" customWidth="1"/>
    <col min="16" max="16" width="13.85546875" style="43" customWidth="1"/>
    <col min="17" max="16384" width="11.5703125" style="43"/>
  </cols>
  <sheetData>
    <row r="1" spans="1:16" s="38" customFormat="1" ht="12.4" customHeight="1">
      <c r="A1" s="242" t="s">
        <v>0</v>
      </c>
      <c r="B1" s="242" t="s">
        <v>1</v>
      </c>
      <c r="C1" s="242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239" t="s">
        <v>15</v>
      </c>
    </row>
    <row r="2" spans="1:16" s="39" customFormat="1" ht="12">
      <c r="A2" s="242"/>
      <c r="B2" s="242"/>
      <c r="C2" s="242"/>
      <c r="D2" s="37" t="s">
        <v>16</v>
      </c>
      <c r="E2" s="37" t="s">
        <v>16</v>
      </c>
      <c r="F2" s="37" t="s">
        <v>16</v>
      </c>
      <c r="G2" s="37" t="s">
        <v>16</v>
      </c>
      <c r="H2" s="37" t="s">
        <v>16</v>
      </c>
      <c r="I2" s="37" t="s">
        <v>16</v>
      </c>
      <c r="J2" s="37" t="s">
        <v>16</v>
      </c>
      <c r="K2" s="37" t="s">
        <v>16</v>
      </c>
      <c r="L2" s="37" t="s">
        <v>17</v>
      </c>
      <c r="M2" s="37" t="s">
        <v>17</v>
      </c>
      <c r="N2" s="37" t="s">
        <v>17</v>
      </c>
      <c r="O2" s="37" t="s">
        <v>17</v>
      </c>
      <c r="P2" s="240"/>
    </row>
    <row r="3" spans="1:16">
      <c r="A3" s="40" t="s">
        <v>18</v>
      </c>
      <c r="B3" s="41"/>
      <c r="C3" s="40" t="s">
        <v>19</v>
      </c>
      <c r="D3" s="42">
        <f t="shared" ref="D3:P3" si="0">SUM(D4+D72+D102+D284+D287+D459+D293)</f>
        <v>59043559.109999999</v>
      </c>
      <c r="E3" s="42">
        <f t="shared" si="0"/>
        <v>38184315.75</v>
      </c>
      <c r="F3" s="42">
        <f t="shared" si="0"/>
        <v>38654009.499999993</v>
      </c>
      <c r="G3" s="42">
        <f t="shared" si="0"/>
        <v>39642219.100000001</v>
      </c>
      <c r="H3" s="42">
        <f t="shared" si="0"/>
        <v>38299146.390000001</v>
      </c>
      <c r="I3" s="42">
        <f t="shared" si="0"/>
        <v>37260145.640000001</v>
      </c>
      <c r="J3" s="42">
        <f t="shared" si="0"/>
        <v>43854729.329999998</v>
      </c>
      <c r="K3" s="42">
        <f t="shared" si="0"/>
        <v>38846299.829999998</v>
      </c>
      <c r="L3" s="42">
        <f t="shared" si="0"/>
        <v>37372479.069999993</v>
      </c>
      <c r="M3" s="42">
        <f t="shared" si="0"/>
        <v>36563095.170000002</v>
      </c>
      <c r="N3" s="42">
        <f t="shared" si="0"/>
        <v>38430438.464999996</v>
      </c>
      <c r="O3" s="42">
        <f t="shared" si="0"/>
        <v>49433085.99944444</v>
      </c>
      <c r="P3" s="42">
        <f t="shared" si="0"/>
        <v>495583849.95444447</v>
      </c>
    </row>
    <row r="4" spans="1:16">
      <c r="A4" s="44" t="s">
        <v>20</v>
      </c>
      <c r="B4" s="45"/>
      <c r="C4" s="44" t="s">
        <v>21</v>
      </c>
      <c r="D4" s="46">
        <f t="shared" ref="D4:J4" si="1">SUM(D5+D52)</f>
        <v>21768592.780000001</v>
      </c>
      <c r="E4" s="46">
        <f t="shared" si="1"/>
        <v>8066792.4500000011</v>
      </c>
      <c r="F4" s="46">
        <f t="shared" si="1"/>
        <v>11538578.579999998</v>
      </c>
      <c r="G4" s="46">
        <f t="shared" si="1"/>
        <v>9071888.6500000004</v>
      </c>
      <c r="H4" s="46">
        <f t="shared" si="1"/>
        <v>8557729.3800000008</v>
      </c>
      <c r="I4" s="46">
        <f t="shared" si="1"/>
        <v>8698180.2899999991</v>
      </c>
      <c r="J4" s="46">
        <f t="shared" si="1"/>
        <v>8580108.1699999999</v>
      </c>
      <c r="K4" s="46">
        <f t="shared" ref="K4:P4" si="2">SUM(K5+K52)</f>
        <v>8661134.3000000007</v>
      </c>
      <c r="L4" s="46">
        <f t="shared" si="2"/>
        <v>8547165.4499999993</v>
      </c>
      <c r="M4" s="46">
        <f t="shared" si="2"/>
        <v>8760165.4499999993</v>
      </c>
      <c r="N4" s="46">
        <f t="shared" si="2"/>
        <v>8335265.4500000002</v>
      </c>
      <c r="O4" s="46">
        <f t="shared" si="2"/>
        <v>9502173.8499999996</v>
      </c>
      <c r="P4" s="46">
        <f t="shared" si="2"/>
        <v>120087774.80000001</v>
      </c>
    </row>
    <row r="5" spans="1:16">
      <c r="A5" s="47" t="s">
        <v>22</v>
      </c>
      <c r="B5" s="48"/>
      <c r="C5" s="47" t="s">
        <v>23</v>
      </c>
      <c r="D5" s="46">
        <f t="shared" ref="D5:J5" si="3">SUM(D6+D46)</f>
        <v>18451504.73</v>
      </c>
      <c r="E5" s="46">
        <f t="shared" si="3"/>
        <v>7298057.8900000006</v>
      </c>
      <c r="F5" s="46">
        <f t="shared" si="3"/>
        <v>9806657.129999999</v>
      </c>
      <c r="G5" s="46">
        <f t="shared" si="3"/>
        <v>8077236.2300000004</v>
      </c>
      <c r="H5" s="46">
        <f t="shared" si="3"/>
        <v>7885218.2400000002</v>
      </c>
      <c r="I5" s="46">
        <f t="shared" si="3"/>
        <v>7949862.5599999996</v>
      </c>
      <c r="J5" s="46">
        <f t="shared" si="3"/>
        <v>7756075.5899999999</v>
      </c>
      <c r="K5" s="46">
        <f t="shared" ref="K5:P5" si="4">SUM(K6+K46)</f>
        <v>7878862.3399999999</v>
      </c>
      <c r="L5" s="46">
        <f t="shared" si="4"/>
        <v>7866160</v>
      </c>
      <c r="M5" s="46">
        <f t="shared" si="4"/>
        <v>7906160</v>
      </c>
      <c r="N5" s="46">
        <f t="shared" si="4"/>
        <v>7876160</v>
      </c>
      <c r="O5" s="46">
        <f t="shared" si="4"/>
        <v>9056160</v>
      </c>
      <c r="P5" s="46">
        <f t="shared" si="4"/>
        <v>107808114.71000001</v>
      </c>
    </row>
    <row r="6" spans="1:16">
      <c r="A6" s="49" t="s">
        <v>24</v>
      </c>
      <c r="B6" s="50"/>
      <c r="C6" s="49" t="s">
        <v>25</v>
      </c>
      <c r="D6" s="51">
        <f t="shared" ref="D6:J6" si="5">SUM(D7+D11+D42)</f>
        <v>14048961.870000001</v>
      </c>
      <c r="E6" s="51">
        <f t="shared" si="5"/>
        <v>3643176.65</v>
      </c>
      <c r="F6" s="51">
        <f t="shared" si="5"/>
        <v>6352955.4100000001</v>
      </c>
      <c r="G6" s="51">
        <f t="shared" si="5"/>
        <v>4225033.59</v>
      </c>
      <c r="H6" s="51">
        <f t="shared" si="5"/>
        <v>4051582.3600000003</v>
      </c>
      <c r="I6" s="51">
        <f t="shared" si="5"/>
        <v>3777896.1599999992</v>
      </c>
      <c r="J6" s="51">
        <f t="shared" si="5"/>
        <v>3751590.61</v>
      </c>
      <c r="K6" s="51">
        <f t="shared" ref="K6:P6" si="6">SUM(K7+K11+K42)</f>
        <v>4077894.2199999997</v>
      </c>
      <c r="L6" s="51">
        <f t="shared" si="6"/>
        <v>3876160</v>
      </c>
      <c r="M6" s="51">
        <f t="shared" si="6"/>
        <v>3916160</v>
      </c>
      <c r="N6" s="51">
        <f t="shared" si="6"/>
        <v>3886160</v>
      </c>
      <c r="O6" s="51">
        <f t="shared" si="6"/>
        <v>5066160</v>
      </c>
      <c r="P6" s="51">
        <f t="shared" si="6"/>
        <v>60673730.869999997</v>
      </c>
    </row>
    <row r="7" spans="1:16" s="55" customFormat="1" ht="11.25">
      <c r="A7" s="52" t="s">
        <v>26</v>
      </c>
      <c r="B7" s="53"/>
      <c r="C7" s="52" t="s">
        <v>27</v>
      </c>
      <c r="D7" s="54">
        <f>SUM(D8:D10)</f>
        <v>12022163.970000001</v>
      </c>
      <c r="E7" s="54">
        <f t="shared" ref="E7:O7" si="7">SUM(E8:E10)</f>
        <v>1226040.25</v>
      </c>
      <c r="F7" s="54">
        <f t="shared" si="7"/>
        <v>3903719.9499999997</v>
      </c>
      <c r="G7" s="54">
        <f t="shared" si="7"/>
        <v>1011052.8799999999</v>
      </c>
      <c r="H7" s="54">
        <f t="shared" si="7"/>
        <v>958944.66000000015</v>
      </c>
      <c r="I7" s="54">
        <f t="shared" si="7"/>
        <v>883205.71</v>
      </c>
      <c r="J7" s="54">
        <f t="shared" si="7"/>
        <v>938757.62</v>
      </c>
      <c r="K7" s="54">
        <f t="shared" si="7"/>
        <v>890684.76</v>
      </c>
      <c r="L7" s="54">
        <f t="shared" si="7"/>
        <v>910000</v>
      </c>
      <c r="M7" s="54">
        <f t="shared" si="7"/>
        <v>950000</v>
      </c>
      <c r="N7" s="54">
        <f t="shared" si="7"/>
        <v>920000</v>
      </c>
      <c r="O7" s="54">
        <f t="shared" si="7"/>
        <v>2100000</v>
      </c>
      <c r="P7" s="54">
        <f>SUM(P8:P10)</f>
        <v>26714569.800000001</v>
      </c>
    </row>
    <row r="8" spans="1:16">
      <c r="A8" s="34" t="s">
        <v>28</v>
      </c>
      <c r="B8" s="33" t="s">
        <v>29</v>
      </c>
      <c r="C8" s="34" t="s">
        <v>30</v>
      </c>
      <c r="D8" s="56">
        <v>7212905.0700000003</v>
      </c>
      <c r="E8" s="56">
        <v>735583.21</v>
      </c>
      <c r="F8" s="56">
        <v>2342159.27</v>
      </c>
      <c r="G8" s="56">
        <v>606578.69999999995</v>
      </c>
      <c r="H8" s="56">
        <v>575320.93000000005</v>
      </c>
      <c r="I8" s="56">
        <v>529883.41</v>
      </c>
      <c r="J8" s="56">
        <v>563209.36</v>
      </c>
      <c r="K8" s="56">
        <v>534369.46</v>
      </c>
      <c r="L8" s="56">
        <v>546000</v>
      </c>
      <c r="M8" s="56">
        <v>570000</v>
      </c>
      <c r="N8" s="56">
        <v>552000</v>
      </c>
      <c r="O8" s="56">
        <v>1260000</v>
      </c>
      <c r="P8" s="56">
        <f>SUM(D8:O8)</f>
        <v>16028009.41</v>
      </c>
    </row>
    <row r="9" spans="1:16">
      <c r="A9" s="34" t="s">
        <v>31</v>
      </c>
      <c r="B9" s="33" t="s">
        <v>32</v>
      </c>
      <c r="C9" s="34" t="s">
        <v>33</v>
      </c>
      <c r="D9" s="56">
        <v>3005810.72</v>
      </c>
      <c r="E9" s="56">
        <v>306545.03000000003</v>
      </c>
      <c r="F9" s="56">
        <v>975990.74</v>
      </c>
      <c r="G9" s="56">
        <v>252806.68</v>
      </c>
      <c r="H9" s="56">
        <v>239775.41</v>
      </c>
      <c r="I9" s="56">
        <v>220835.73</v>
      </c>
      <c r="J9" s="56">
        <v>234727</v>
      </c>
      <c r="K9" s="56">
        <v>222707.03</v>
      </c>
      <c r="L9" s="56">
        <v>227500</v>
      </c>
      <c r="M9" s="56">
        <v>237500</v>
      </c>
      <c r="N9" s="56">
        <v>230000</v>
      </c>
      <c r="O9" s="56">
        <v>525000</v>
      </c>
      <c r="P9" s="56">
        <f>SUM(D9:O9)</f>
        <v>6679198.3400000008</v>
      </c>
    </row>
    <row r="10" spans="1:16">
      <c r="A10" s="34" t="s">
        <v>34</v>
      </c>
      <c r="B10" s="33" t="s">
        <v>35</v>
      </c>
      <c r="C10" s="34" t="s">
        <v>36</v>
      </c>
      <c r="D10" s="56">
        <v>1803448.18</v>
      </c>
      <c r="E10" s="56">
        <v>183912.01</v>
      </c>
      <c r="F10" s="56">
        <v>585569.93999999994</v>
      </c>
      <c r="G10" s="56">
        <v>151667.5</v>
      </c>
      <c r="H10" s="56">
        <v>143848.32000000001</v>
      </c>
      <c r="I10" s="56">
        <v>132486.57</v>
      </c>
      <c r="J10" s="56">
        <v>140821.26</v>
      </c>
      <c r="K10" s="56">
        <v>133608.26999999999</v>
      </c>
      <c r="L10" s="56">
        <v>136500</v>
      </c>
      <c r="M10" s="56">
        <v>142500</v>
      </c>
      <c r="N10" s="56">
        <v>138000</v>
      </c>
      <c r="O10" s="56">
        <v>315000</v>
      </c>
      <c r="P10" s="56">
        <f>SUM(D10:O10)</f>
        <v>4007362.0499999993</v>
      </c>
    </row>
    <row r="11" spans="1:16">
      <c r="A11" s="52" t="s">
        <v>37</v>
      </c>
      <c r="B11" s="33"/>
      <c r="C11" s="52" t="s">
        <v>38</v>
      </c>
      <c r="D11" s="54">
        <f t="shared" ref="D11:J11" si="8">SUM(D12+D37)</f>
        <v>1149119.9099999999</v>
      </c>
      <c r="E11" s="54">
        <f t="shared" si="8"/>
        <v>1128960.47</v>
      </c>
      <c r="F11" s="54">
        <f t="shared" si="8"/>
        <v>1182974.5199999998</v>
      </c>
      <c r="G11" s="54">
        <f t="shared" si="8"/>
        <v>1534372.35</v>
      </c>
      <c r="H11" s="54">
        <f t="shared" si="8"/>
        <v>1842958.2099999997</v>
      </c>
      <c r="I11" s="54">
        <f t="shared" si="8"/>
        <v>1550671.5199999998</v>
      </c>
      <c r="J11" s="54">
        <f t="shared" si="8"/>
        <v>1485435.44</v>
      </c>
      <c r="K11" s="54">
        <f t="shared" ref="K11:P11" si="9">SUM(K12+K37)</f>
        <v>1594340.1899999997</v>
      </c>
      <c r="L11" s="54">
        <f t="shared" si="9"/>
        <v>1546160</v>
      </c>
      <c r="M11" s="54">
        <f t="shared" si="9"/>
        <v>1546160</v>
      </c>
      <c r="N11" s="54">
        <f t="shared" si="9"/>
        <v>1546160</v>
      </c>
      <c r="O11" s="54">
        <f t="shared" si="9"/>
        <v>1546160</v>
      </c>
      <c r="P11" s="54">
        <f t="shared" si="9"/>
        <v>17653472.609999999</v>
      </c>
    </row>
    <row r="12" spans="1:16">
      <c r="A12" s="52" t="s">
        <v>39</v>
      </c>
      <c r="B12" s="33"/>
      <c r="C12" s="52" t="s">
        <v>40</v>
      </c>
      <c r="D12" s="54">
        <f t="shared" ref="D12:J12" si="10">SUM(D13+D17+D21+D25+D29+D33)</f>
        <v>1149119.9099999999</v>
      </c>
      <c r="E12" s="54">
        <f t="shared" si="10"/>
        <v>1128960.47</v>
      </c>
      <c r="F12" s="54">
        <f t="shared" si="10"/>
        <v>1182974.5199999998</v>
      </c>
      <c r="G12" s="54">
        <f t="shared" si="10"/>
        <v>1528570.52</v>
      </c>
      <c r="H12" s="54">
        <f t="shared" si="10"/>
        <v>1841160.2499999998</v>
      </c>
      <c r="I12" s="54">
        <f t="shared" si="10"/>
        <v>1550417.0099999998</v>
      </c>
      <c r="J12" s="54">
        <f t="shared" si="10"/>
        <v>1479662.93</v>
      </c>
      <c r="K12" s="54">
        <f t="shared" ref="K12:P12" si="11">SUM(K13+K17+K21+K25+K29+K33)</f>
        <v>1590433.4799999997</v>
      </c>
      <c r="L12" s="54">
        <f t="shared" si="11"/>
        <v>1541360</v>
      </c>
      <c r="M12" s="54">
        <f t="shared" si="11"/>
        <v>1541360</v>
      </c>
      <c r="N12" s="54">
        <f t="shared" si="11"/>
        <v>1541360</v>
      </c>
      <c r="O12" s="54">
        <f t="shared" si="11"/>
        <v>1541360</v>
      </c>
      <c r="P12" s="54">
        <f t="shared" si="11"/>
        <v>17616739.09</v>
      </c>
    </row>
    <row r="13" spans="1:16" ht="22.5">
      <c r="A13" s="52" t="s">
        <v>41</v>
      </c>
      <c r="B13" s="33"/>
      <c r="C13" s="57" t="s">
        <v>42</v>
      </c>
      <c r="D13" s="54">
        <f t="shared" ref="D13:I13" si="12">SUM(D14:D16)</f>
        <v>789927.73</v>
      </c>
      <c r="E13" s="54">
        <f t="shared" si="12"/>
        <v>776633.95</v>
      </c>
      <c r="F13" s="54">
        <f t="shared" si="12"/>
        <v>796127.84999999986</v>
      </c>
      <c r="G13" s="54">
        <f t="shared" si="12"/>
        <v>1142617</v>
      </c>
      <c r="H13" s="54">
        <f t="shared" si="12"/>
        <v>1343924.91</v>
      </c>
      <c r="I13" s="54">
        <f t="shared" si="12"/>
        <v>1126500.53</v>
      </c>
      <c r="J13" s="54">
        <f t="shared" ref="J13:P13" si="13">SUM(J14:J16)</f>
        <v>1063674.02</v>
      </c>
      <c r="K13" s="54">
        <f t="shared" si="13"/>
        <v>1137565.8399999999</v>
      </c>
      <c r="L13" s="54">
        <f t="shared" si="13"/>
        <v>1110000</v>
      </c>
      <c r="M13" s="54">
        <f t="shared" si="13"/>
        <v>1110000</v>
      </c>
      <c r="N13" s="54">
        <f t="shared" si="13"/>
        <v>1110000</v>
      </c>
      <c r="O13" s="54">
        <f t="shared" si="13"/>
        <v>1110000</v>
      </c>
      <c r="P13" s="54">
        <f t="shared" si="13"/>
        <v>12616971.829999998</v>
      </c>
    </row>
    <row r="14" spans="1:16">
      <c r="A14" s="34" t="s">
        <v>43</v>
      </c>
      <c r="B14" s="33" t="s">
        <v>29</v>
      </c>
      <c r="C14" s="34" t="s">
        <v>44</v>
      </c>
      <c r="D14" s="56">
        <v>473956.61</v>
      </c>
      <c r="E14" s="56">
        <v>465980.32</v>
      </c>
      <c r="F14" s="56">
        <v>477676.66</v>
      </c>
      <c r="G14" s="56">
        <v>685570.19</v>
      </c>
      <c r="H14" s="56">
        <v>806354.85</v>
      </c>
      <c r="I14" s="56">
        <v>675900.23</v>
      </c>
      <c r="J14" s="56">
        <v>638204.35</v>
      </c>
      <c r="K14" s="56">
        <v>682539.44</v>
      </c>
      <c r="L14" s="56">
        <v>666000</v>
      </c>
      <c r="M14" s="56">
        <f>L14</f>
        <v>666000</v>
      </c>
      <c r="N14" s="56">
        <f>M14</f>
        <v>666000</v>
      </c>
      <c r="O14" s="56">
        <f>N14</f>
        <v>666000</v>
      </c>
      <c r="P14" s="56">
        <f t="shared" ref="P14:P24" si="14">SUM(D14:O14)</f>
        <v>7570182.6500000004</v>
      </c>
    </row>
    <row r="15" spans="1:16">
      <c r="A15" s="34" t="s">
        <v>45</v>
      </c>
      <c r="B15" s="33" t="s">
        <v>32</v>
      </c>
      <c r="C15" s="34" t="s">
        <v>46</v>
      </c>
      <c r="D15" s="56">
        <v>197481.91</v>
      </c>
      <c r="E15" s="56">
        <v>194158.52</v>
      </c>
      <c r="F15" s="56">
        <v>199031.99</v>
      </c>
      <c r="G15" s="56">
        <v>285654.26</v>
      </c>
      <c r="H15" s="56">
        <v>335981.3</v>
      </c>
      <c r="I15" s="56">
        <v>281625.21000000002</v>
      </c>
      <c r="J15" s="56">
        <v>265918.57</v>
      </c>
      <c r="K15" s="56">
        <v>284391.53999999998</v>
      </c>
      <c r="L15" s="56">
        <v>277500</v>
      </c>
      <c r="M15" s="56">
        <f t="shared" ref="M15:O16" si="15">L15</f>
        <v>277500</v>
      </c>
      <c r="N15" s="56">
        <f t="shared" si="15"/>
        <v>277500</v>
      </c>
      <c r="O15" s="56">
        <f t="shared" si="15"/>
        <v>277500</v>
      </c>
      <c r="P15" s="56">
        <f t="shared" si="14"/>
        <v>3154243.3</v>
      </c>
    </row>
    <row r="16" spans="1:16">
      <c r="A16" s="34" t="s">
        <v>47</v>
      </c>
      <c r="B16" s="33" t="s">
        <v>35</v>
      </c>
      <c r="C16" s="34" t="s">
        <v>48</v>
      </c>
      <c r="D16" s="56">
        <v>118489.21</v>
      </c>
      <c r="E16" s="56">
        <v>116495.11</v>
      </c>
      <c r="F16" s="56">
        <v>119419.2</v>
      </c>
      <c r="G16" s="56">
        <v>171392.55</v>
      </c>
      <c r="H16" s="56">
        <v>201588.76</v>
      </c>
      <c r="I16" s="56">
        <v>168975.09</v>
      </c>
      <c r="J16" s="56">
        <v>159551.1</v>
      </c>
      <c r="K16" s="56">
        <v>170634.86</v>
      </c>
      <c r="L16" s="56">
        <v>166500</v>
      </c>
      <c r="M16" s="56">
        <f t="shared" si="15"/>
        <v>166500</v>
      </c>
      <c r="N16" s="56">
        <f t="shared" si="15"/>
        <v>166500</v>
      </c>
      <c r="O16" s="56">
        <f t="shared" si="15"/>
        <v>166500</v>
      </c>
      <c r="P16" s="56">
        <f t="shared" si="14"/>
        <v>1892545.88</v>
      </c>
    </row>
    <row r="17" spans="1:16">
      <c r="A17" s="52" t="s">
        <v>49</v>
      </c>
      <c r="B17" s="33"/>
      <c r="C17" s="52" t="s">
        <v>50</v>
      </c>
      <c r="D17" s="54">
        <f t="shared" ref="D17:I17" si="16">SUM(D18:D20)</f>
        <v>51114.559999999998</v>
      </c>
      <c r="E17" s="54">
        <f t="shared" si="16"/>
        <v>44246.630000000005</v>
      </c>
      <c r="F17" s="54">
        <f t="shared" si="16"/>
        <v>45536.21</v>
      </c>
      <c r="G17" s="54">
        <f t="shared" si="16"/>
        <v>45900.639999999999</v>
      </c>
      <c r="H17" s="54">
        <f t="shared" si="16"/>
        <v>64225.409999999996</v>
      </c>
      <c r="I17" s="54">
        <f t="shared" si="16"/>
        <v>53993.919999999998</v>
      </c>
      <c r="J17" s="54">
        <f t="shared" ref="J17:P17" si="17">SUM(J18:J20)</f>
        <v>53141.95</v>
      </c>
      <c r="K17" s="54">
        <f t="shared" si="17"/>
        <v>52885.61</v>
      </c>
      <c r="L17" s="54">
        <f t="shared" si="17"/>
        <v>53100</v>
      </c>
      <c r="M17" s="54">
        <f t="shared" si="17"/>
        <v>53100</v>
      </c>
      <c r="N17" s="54">
        <f t="shared" si="17"/>
        <v>53100</v>
      </c>
      <c r="O17" s="54">
        <f t="shared" si="17"/>
        <v>53100</v>
      </c>
      <c r="P17" s="54">
        <f t="shared" si="17"/>
        <v>623444.93000000005</v>
      </c>
    </row>
    <row r="18" spans="1:16">
      <c r="A18" s="34" t="s">
        <v>51</v>
      </c>
      <c r="B18" s="33" t="s">
        <v>29</v>
      </c>
      <c r="C18" s="34" t="s">
        <v>52</v>
      </c>
      <c r="D18" s="56">
        <v>30668.73</v>
      </c>
      <c r="E18" s="56">
        <v>26547.97</v>
      </c>
      <c r="F18" s="56">
        <v>27321.73</v>
      </c>
      <c r="G18" s="56">
        <v>27540.38</v>
      </c>
      <c r="H18" s="56">
        <v>38535.25</v>
      </c>
      <c r="I18" s="56">
        <v>32396.35</v>
      </c>
      <c r="J18" s="56">
        <v>31885.17</v>
      </c>
      <c r="K18" s="56">
        <v>31731.37</v>
      </c>
      <c r="L18" s="56">
        <v>32100</v>
      </c>
      <c r="M18" s="56">
        <f>L18</f>
        <v>32100</v>
      </c>
      <c r="N18" s="56">
        <f>M18</f>
        <v>32100</v>
      </c>
      <c r="O18" s="56">
        <f>N18</f>
        <v>32100</v>
      </c>
      <c r="P18" s="56">
        <f t="shared" si="14"/>
        <v>375026.95</v>
      </c>
    </row>
    <row r="19" spans="1:16">
      <c r="A19" s="34" t="s">
        <v>53</v>
      </c>
      <c r="B19" s="33" t="s">
        <v>32</v>
      </c>
      <c r="C19" s="34" t="s">
        <v>54</v>
      </c>
      <c r="D19" s="56">
        <v>12778.64</v>
      </c>
      <c r="E19" s="56">
        <v>11061.65</v>
      </c>
      <c r="F19" s="56">
        <v>11384.05</v>
      </c>
      <c r="G19" s="56">
        <v>11475.16</v>
      </c>
      <c r="H19" s="56">
        <v>16056.35</v>
      </c>
      <c r="I19" s="56">
        <v>13498.48</v>
      </c>
      <c r="J19" s="56">
        <v>13285.49</v>
      </c>
      <c r="K19" s="56">
        <v>13221.4</v>
      </c>
      <c r="L19" s="56">
        <v>13125</v>
      </c>
      <c r="M19" s="56">
        <f t="shared" ref="M19:O20" si="18">L19</f>
        <v>13125</v>
      </c>
      <c r="N19" s="56">
        <f t="shared" si="18"/>
        <v>13125</v>
      </c>
      <c r="O19" s="56">
        <f t="shared" si="18"/>
        <v>13125</v>
      </c>
      <c r="P19" s="56">
        <f t="shared" si="14"/>
        <v>155261.22</v>
      </c>
    </row>
    <row r="20" spans="1:16">
      <c r="A20" s="34" t="s">
        <v>55</v>
      </c>
      <c r="B20" s="33" t="s">
        <v>35</v>
      </c>
      <c r="C20" s="34" t="s">
        <v>56</v>
      </c>
      <c r="D20" s="56">
        <v>7667.19</v>
      </c>
      <c r="E20" s="56">
        <v>6637.01</v>
      </c>
      <c r="F20" s="56">
        <v>6830.43</v>
      </c>
      <c r="G20" s="56">
        <v>6885.1</v>
      </c>
      <c r="H20" s="56">
        <v>9633.81</v>
      </c>
      <c r="I20" s="56">
        <v>8099.09</v>
      </c>
      <c r="J20" s="56">
        <v>7971.29</v>
      </c>
      <c r="K20" s="56">
        <v>7932.84</v>
      </c>
      <c r="L20" s="56">
        <v>7875</v>
      </c>
      <c r="M20" s="56">
        <f t="shared" si="18"/>
        <v>7875</v>
      </c>
      <c r="N20" s="56">
        <f t="shared" si="18"/>
        <v>7875</v>
      </c>
      <c r="O20" s="56">
        <f t="shared" si="18"/>
        <v>7875</v>
      </c>
      <c r="P20" s="56">
        <f t="shared" si="14"/>
        <v>93156.760000000009</v>
      </c>
    </row>
    <row r="21" spans="1:16">
      <c r="A21" s="52" t="s">
        <v>57</v>
      </c>
      <c r="B21" s="33"/>
      <c r="C21" s="52" t="s">
        <v>58</v>
      </c>
      <c r="D21" s="54">
        <f t="shared" ref="D21:P21" si="19">SUM(D22:D24)</f>
        <v>268649.21000000002</v>
      </c>
      <c r="E21" s="54">
        <f t="shared" si="19"/>
        <v>271823.84000000003</v>
      </c>
      <c r="F21" s="54">
        <f t="shared" si="19"/>
        <v>279978.52999999997</v>
      </c>
      <c r="G21" s="54">
        <f t="shared" si="19"/>
        <v>282063.35999999999</v>
      </c>
      <c r="H21" s="54">
        <f t="shared" si="19"/>
        <v>386106.22000000003</v>
      </c>
      <c r="I21" s="54">
        <f t="shared" si="19"/>
        <v>319476.70999999996</v>
      </c>
      <c r="J21" s="54">
        <f t="shared" si="19"/>
        <v>318450.36</v>
      </c>
      <c r="K21" s="54">
        <f t="shared" si="19"/>
        <v>331828.95999999996</v>
      </c>
      <c r="L21" s="54">
        <f t="shared" si="19"/>
        <v>323500</v>
      </c>
      <c r="M21" s="54">
        <f t="shared" si="19"/>
        <v>323500</v>
      </c>
      <c r="N21" s="54">
        <f t="shared" si="19"/>
        <v>323500</v>
      </c>
      <c r="O21" s="54">
        <f t="shared" si="19"/>
        <v>323500</v>
      </c>
      <c r="P21" s="54">
        <f t="shared" si="19"/>
        <v>3752377.19</v>
      </c>
    </row>
    <row r="22" spans="1:16">
      <c r="A22" s="34" t="s">
        <v>59</v>
      </c>
      <c r="B22" s="33" t="s">
        <v>29</v>
      </c>
      <c r="C22" s="34" t="s">
        <v>60</v>
      </c>
      <c r="D22" s="56">
        <v>161189.51999999999</v>
      </c>
      <c r="E22" s="56">
        <v>163094.29999999999</v>
      </c>
      <c r="F22" s="56">
        <v>167987.11</v>
      </c>
      <c r="G22" s="56">
        <v>169238.02</v>
      </c>
      <c r="H22" s="56">
        <v>231663.73</v>
      </c>
      <c r="I22" s="56">
        <v>191686.02</v>
      </c>
      <c r="J22" s="56">
        <v>191070.22</v>
      </c>
      <c r="K22" s="56">
        <v>199097.37</v>
      </c>
      <c r="L22" s="56">
        <v>194100</v>
      </c>
      <c r="M22" s="56">
        <f>L22</f>
        <v>194100</v>
      </c>
      <c r="N22" s="56">
        <f>M22</f>
        <v>194100</v>
      </c>
      <c r="O22" s="56">
        <f>N22</f>
        <v>194100</v>
      </c>
      <c r="P22" s="56">
        <f t="shared" si="14"/>
        <v>2251426.29</v>
      </c>
    </row>
    <row r="23" spans="1:16">
      <c r="A23" s="34" t="s">
        <v>61</v>
      </c>
      <c r="B23" s="33" t="s">
        <v>32</v>
      </c>
      <c r="C23" s="34" t="s">
        <v>62</v>
      </c>
      <c r="D23" s="56">
        <v>67162.3</v>
      </c>
      <c r="E23" s="56">
        <v>67955.960000000006</v>
      </c>
      <c r="F23" s="56">
        <v>69994.63</v>
      </c>
      <c r="G23" s="56">
        <v>70515.839999999997</v>
      </c>
      <c r="H23" s="56">
        <v>96526.56</v>
      </c>
      <c r="I23" s="56">
        <v>79869.179999999993</v>
      </c>
      <c r="J23" s="56">
        <v>79612.59</v>
      </c>
      <c r="K23" s="56">
        <v>82957.240000000005</v>
      </c>
      <c r="L23" s="56">
        <v>80875</v>
      </c>
      <c r="M23" s="56">
        <f t="shared" ref="M23:O24" si="20">L23</f>
        <v>80875</v>
      </c>
      <c r="N23" s="56">
        <f t="shared" si="20"/>
        <v>80875</v>
      </c>
      <c r="O23" s="56">
        <f t="shared" si="20"/>
        <v>80875</v>
      </c>
      <c r="P23" s="56">
        <f t="shared" si="14"/>
        <v>938094.29999999993</v>
      </c>
    </row>
    <row r="24" spans="1:16">
      <c r="A24" s="34" t="s">
        <v>63</v>
      </c>
      <c r="B24" s="33" t="s">
        <v>35</v>
      </c>
      <c r="C24" s="34" t="s">
        <v>64</v>
      </c>
      <c r="D24" s="56">
        <v>40297.39</v>
      </c>
      <c r="E24" s="56">
        <v>40773.58</v>
      </c>
      <c r="F24" s="56">
        <v>41996.79</v>
      </c>
      <c r="G24" s="56">
        <v>42309.5</v>
      </c>
      <c r="H24" s="56">
        <v>57915.93</v>
      </c>
      <c r="I24" s="56">
        <v>47921.51</v>
      </c>
      <c r="J24" s="56">
        <v>47767.55</v>
      </c>
      <c r="K24" s="56">
        <v>49774.35</v>
      </c>
      <c r="L24" s="56">
        <v>48525</v>
      </c>
      <c r="M24" s="56">
        <f t="shared" si="20"/>
        <v>48525</v>
      </c>
      <c r="N24" s="56">
        <f t="shared" si="20"/>
        <v>48525</v>
      </c>
      <c r="O24" s="56">
        <f t="shared" si="20"/>
        <v>48525</v>
      </c>
      <c r="P24" s="56">
        <f t="shared" si="14"/>
        <v>562856.6</v>
      </c>
    </row>
    <row r="25" spans="1:16">
      <c r="A25" s="52" t="s">
        <v>65</v>
      </c>
      <c r="B25" s="33"/>
      <c r="C25" s="57" t="s">
        <v>66</v>
      </c>
      <c r="D25" s="58">
        <f t="shared" ref="D25:P25" si="21">SUM(D26:D28)</f>
        <v>12236.15</v>
      </c>
      <c r="E25" s="58">
        <f t="shared" si="21"/>
        <v>12387.300000000001</v>
      </c>
      <c r="F25" s="58">
        <f t="shared" si="21"/>
        <v>11471.52</v>
      </c>
      <c r="G25" s="58">
        <f t="shared" si="21"/>
        <v>12870.640000000001</v>
      </c>
      <c r="H25" s="58">
        <f t="shared" si="21"/>
        <v>14549.52</v>
      </c>
      <c r="I25" s="58">
        <f t="shared" si="21"/>
        <v>12739.93</v>
      </c>
      <c r="J25" s="58">
        <f t="shared" si="21"/>
        <v>10750.720000000001</v>
      </c>
      <c r="K25" s="58">
        <f t="shared" si="21"/>
        <v>16561.150000000001</v>
      </c>
      <c r="L25" s="58">
        <f t="shared" si="21"/>
        <v>13500</v>
      </c>
      <c r="M25" s="58">
        <f t="shared" si="21"/>
        <v>13500</v>
      </c>
      <c r="N25" s="58">
        <f t="shared" si="21"/>
        <v>13500</v>
      </c>
      <c r="O25" s="58">
        <f t="shared" si="21"/>
        <v>13500</v>
      </c>
      <c r="P25" s="58">
        <f t="shared" si="21"/>
        <v>157566.93</v>
      </c>
    </row>
    <row r="26" spans="1:16">
      <c r="A26" s="34" t="s">
        <v>67</v>
      </c>
      <c r="B26" s="33" t="s">
        <v>29</v>
      </c>
      <c r="C26" s="34" t="s">
        <v>68</v>
      </c>
      <c r="D26" s="56">
        <v>7341.69</v>
      </c>
      <c r="E26" s="56">
        <v>7432.38</v>
      </c>
      <c r="F26" s="56">
        <v>6882.91</v>
      </c>
      <c r="G26" s="56">
        <v>7722.38</v>
      </c>
      <c r="H26" s="56">
        <v>8729.7099999999991</v>
      </c>
      <c r="I26" s="56">
        <v>7643.96</v>
      </c>
      <c r="J26" s="56">
        <v>6450.43</v>
      </c>
      <c r="K26" s="56">
        <v>9936.69</v>
      </c>
      <c r="L26" s="56">
        <v>8100</v>
      </c>
      <c r="M26" s="56">
        <f>L26</f>
        <v>8100</v>
      </c>
      <c r="N26" s="56">
        <f>M26</f>
        <v>8100</v>
      </c>
      <c r="O26" s="56">
        <f>N26</f>
        <v>8100</v>
      </c>
      <c r="P26" s="56">
        <f t="shared" ref="P26:P36" si="22">SUM(D26:O26)</f>
        <v>94540.15</v>
      </c>
    </row>
    <row r="27" spans="1:16">
      <c r="A27" s="34" t="s">
        <v>69</v>
      </c>
      <c r="B27" s="33" t="s">
        <v>32</v>
      </c>
      <c r="C27" s="34" t="s">
        <v>70</v>
      </c>
      <c r="D27" s="56">
        <v>3059.03</v>
      </c>
      <c r="E27" s="56">
        <v>3096.82</v>
      </c>
      <c r="F27" s="56">
        <v>2867.88</v>
      </c>
      <c r="G27" s="56">
        <v>3217.66</v>
      </c>
      <c r="H27" s="56">
        <v>3637.38</v>
      </c>
      <c r="I27" s="56">
        <v>3184.98</v>
      </c>
      <c r="J27" s="56">
        <v>2687.68</v>
      </c>
      <c r="K27" s="56">
        <v>4140.29</v>
      </c>
      <c r="L27" s="56">
        <v>3375</v>
      </c>
      <c r="M27" s="56">
        <f t="shared" ref="M27:O28" si="23">L27</f>
        <v>3375</v>
      </c>
      <c r="N27" s="56">
        <f t="shared" si="23"/>
        <v>3375</v>
      </c>
      <c r="O27" s="56">
        <f t="shared" si="23"/>
        <v>3375</v>
      </c>
      <c r="P27" s="56">
        <f t="shared" si="22"/>
        <v>39391.72</v>
      </c>
    </row>
    <row r="28" spans="1:16">
      <c r="A28" s="34" t="s">
        <v>71</v>
      </c>
      <c r="B28" s="33" t="s">
        <v>35</v>
      </c>
      <c r="C28" s="34" t="s">
        <v>72</v>
      </c>
      <c r="D28" s="56">
        <v>1835.43</v>
      </c>
      <c r="E28" s="56">
        <v>1858.1</v>
      </c>
      <c r="F28" s="56">
        <v>1720.73</v>
      </c>
      <c r="G28" s="56">
        <v>1930.6</v>
      </c>
      <c r="H28" s="56">
        <v>2182.4299999999998</v>
      </c>
      <c r="I28" s="56">
        <v>1910.99</v>
      </c>
      <c r="J28" s="56">
        <v>1612.61</v>
      </c>
      <c r="K28" s="56">
        <v>2484.17</v>
      </c>
      <c r="L28" s="56">
        <v>2025</v>
      </c>
      <c r="M28" s="56">
        <f t="shared" si="23"/>
        <v>2025</v>
      </c>
      <c r="N28" s="56">
        <f t="shared" si="23"/>
        <v>2025</v>
      </c>
      <c r="O28" s="56">
        <f t="shared" si="23"/>
        <v>2025</v>
      </c>
      <c r="P28" s="56">
        <f t="shared" si="22"/>
        <v>23635.06</v>
      </c>
    </row>
    <row r="29" spans="1:16" ht="25.5" customHeight="1">
      <c r="A29" s="52" t="s">
        <v>73</v>
      </c>
      <c r="B29" s="33"/>
      <c r="C29" s="57" t="s">
        <v>74</v>
      </c>
      <c r="D29" s="59">
        <f t="shared" ref="D29:I29" si="24">SUM(D30:D32)</f>
        <v>26960.780000000002</v>
      </c>
      <c r="E29" s="59">
        <f t="shared" si="24"/>
        <v>23828.100000000002</v>
      </c>
      <c r="F29" s="59">
        <f t="shared" si="24"/>
        <v>49396.51</v>
      </c>
      <c r="G29" s="59">
        <f t="shared" si="24"/>
        <v>44856.829999999994</v>
      </c>
      <c r="H29" s="59">
        <f t="shared" si="24"/>
        <v>32128.55</v>
      </c>
      <c r="I29" s="59">
        <f t="shared" si="24"/>
        <v>37468.130000000005</v>
      </c>
      <c r="J29" s="59">
        <f>SUM(J30:J32)</f>
        <v>33384.39</v>
      </c>
      <c r="K29" s="59">
        <f t="shared" ref="K29:P29" si="25">SUM(K30:K32)</f>
        <v>51325.78</v>
      </c>
      <c r="L29" s="59">
        <f t="shared" si="25"/>
        <v>41000</v>
      </c>
      <c r="M29" s="59">
        <f t="shared" si="25"/>
        <v>41000</v>
      </c>
      <c r="N29" s="59">
        <f t="shared" si="25"/>
        <v>41000</v>
      </c>
      <c r="O29" s="59">
        <f t="shared" si="25"/>
        <v>41000</v>
      </c>
      <c r="P29" s="59">
        <f t="shared" si="25"/>
        <v>463349.06999999995</v>
      </c>
    </row>
    <row r="30" spans="1:16">
      <c r="A30" s="34" t="s">
        <v>75</v>
      </c>
      <c r="B30" s="33" t="s">
        <v>29</v>
      </c>
      <c r="C30" s="34" t="s">
        <v>76</v>
      </c>
      <c r="D30" s="56">
        <v>16176.43</v>
      </c>
      <c r="E30" s="56">
        <v>14296.84</v>
      </c>
      <c r="F30" s="56">
        <v>29637.83</v>
      </c>
      <c r="G30" s="56">
        <v>26914.03</v>
      </c>
      <c r="H30" s="56">
        <v>19277.05</v>
      </c>
      <c r="I30" s="56">
        <v>22480.82</v>
      </c>
      <c r="J30" s="56">
        <v>20030.560000000001</v>
      </c>
      <c r="K30" s="56">
        <v>30795.4</v>
      </c>
      <c r="L30" s="56">
        <v>24600</v>
      </c>
      <c r="M30" s="56">
        <f>L30</f>
        <v>24600</v>
      </c>
      <c r="N30" s="56">
        <f>M30</f>
        <v>24600</v>
      </c>
      <c r="O30" s="56">
        <f>N30</f>
        <v>24600</v>
      </c>
      <c r="P30" s="56">
        <f t="shared" si="22"/>
        <v>278008.95999999996</v>
      </c>
    </row>
    <row r="31" spans="1:16">
      <c r="A31" s="34" t="s">
        <v>77</v>
      </c>
      <c r="B31" s="33" t="s">
        <v>32</v>
      </c>
      <c r="C31" s="34" t="s">
        <v>78</v>
      </c>
      <c r="D31" s="56">
        <v>6740.22</v>
      </c>
      <c r="E31" s="56">
        <v>5957.06</v>
      </c>
      <c r="F31" s="56">
        <v>12349.19</v>
      </c>
      <c r="G31" s="56">
        <v>11214.23</v>
      </c>
      <c r="H31" s="56">
        <v>8032.16</v>
      </c>
      <c r="I31" s="56">
        <v>9367.08</v>
      </c>
      <c r="J31" s="56">
        <v>8346.1299999999992</v>
      </c>
      <c r="K31" s="56">
        <v>12831.49</v>
      </c>
      <c r="L31" s="56">
        <v>10250</v>
      </c>
      <c r="M31" s="56">
        <f t="shared" ref="M31:O32" si="26">L31</f>
        <v>10250</v>
      </c>
      <c r="N31" s="56">
        <f t="shared" si="26"/>
        <v>10250</v>
      </c>
      <c r="O31" s="56">
        <f t="shared" si="26"/>
        <v>10250</v>
      </c>
      <c r="P31" s="56">
        <f t="shared" si="22"/>
        <v>115837.56</v>
      </c>
    </row>
    <row r="32" spans="1:16">
      <c r="A32" s="34" t="s">
        <v>79</v>
      </c>
      <c r="B32" s="33" t="s">
        <v>35</v>
      </c>
      <c r="C32" s="34" t="s">
        <v>80</v>
      </c>
      <c r="D32" s="56">
        <v>4044.13</v>
      </c>
      <c r="E32" s="56">
        <v>3574.2</v>
      </c>
      <c r="F32" s="56">
        <v>7409.49</v>
      </c>
      <c r="G32" s="56">
        <v>6728.57</v>
      </c>
      <c r="H32" s="56">
        <v>4819.34</v>
      </c>
      <c r="I32" s="56">
        <v>5620.23</v>
      </c>
      <c r="J32" s="56">
        <v>5007.7</v>
      </c>
      <c r="K32" s="56">
        <v>7698.89</v>
      </c>
      <c r="L32" s="56">
        <v>6150</v>
      </c>
      <c r="M32" s="56">
        <f t="shared" si="26"/>
        <v>6150</v>
      </c>
      <c r="N32" s="56">
        <f t="shared" si="26"/>
        <v>6150</v>
      </c>
      <c r="O32" s="56">
        <f t="shared" si="26"/>
        <v>6150</v>
      </c>
      <c r="P32" s="56">
        <f t="shared" si="22"/>
        <v>69502.549999999988</v>
      </c>
    </row>
    <row r="33" spans="1:16">
      <c r="A33" s="52" t="s">
        <v>81</v>
      </c>
      <c r="B33" s="33"/>
      <c r="C33" s="52" t="s">
        <v>82</v>
      </c>
      <c r="D33" s="59">
        <f t="shared" ref="D33:P33" si="27">SUM(D34:D36)</f>
        <v>231.48</v>
      </c>
      <c r="E33" s="59">
        <f t="shared" si="27"/>
        <v>40.650000000000006</v>
      </c>
      <c r="F33" s="59">
        <f t="shared" si="27"/>
        <v>463.9</v>
      </c>
      <c r="G33" s="59">
        <f t="shared" si="27"/>
        <v>262.05</v>
      </c>
      <c r="H33" s="59">
        <f t="shared" si="27"/>
        <v>225.64</v>
      </c>
      <c r="I33" s="59">
        <f t="shared" si="27"/>
        <v>237.79000000000002</v>
      </c>
      <c r="J33" s="59">
        <f t="shared" si="27"/>
        <v>261.49</v>
      </c>
      <c r="K33" s="59">
        <f t="shared" si="27"/>
        <v>266.14000000000004</v>
      </c>
      <c r="L33" s="59">
        <f t="shared" si="27"/>
        <v>260</v>
      </c>
      <c r="M33" s="59">
        <f t="shared" si="27"/>
        <v>260</v>
      </c>
      <c r="N33" s="59">
        <f t="shared" si="27"/>
        <v>260</v>
      </c>
      <c r="O33" s="59">
        <f t="shared" si="27"/>
        <v>260</v>
      </c>
      <c r="P33" s="59">
        <f t="shared" si="27"/>
        <v>3029.1400000000003</v>
      </c>
    </row>
    <row r="34" spans="1:16">
      <c r="A34" s="34" t="s">
        <v>83</v>
      </c>
      <c r="B34" s="33" t="s">
        <v>29</v>
      </c>
      <c r="C34" s="34" t="s">
        <v>84</v>
      </c>
      <c r="D34" s="56">
        <v>138.88</v>
      </c>
      <c r="E34" s="56">
        <v>24.4</v>
      </c>
      <c r="F34" s="56">
        <v>278.33999999999997</v>
      </c>
      <c r="G34" s="56">
        <v>157.22999999999999</v>
      </c>
      <c r="H34" s="56">
        <v>135.38</v>
      </c>
      <c r="I34" s="56">
        <v>142.66999999999999</v>
      </c>
      <c r="J34" s="56">
        <v>156.9</v>
      </c>
      <c r="K34" s="56">
        <v>159.68</v>
      </c>
      <c r="L34" s="56">
        <v>156</v>
      </c>
      <c r="M34" s="56">
        <f>L34</f>
        <v>156</v>
      </c>
      <c r="N34" s="56">
        <f>M34</f>
        <v>156</v>
      </c>
      <c r="O34" s="56">
        <f>N34</f>
        <v>156</v>
      </c>
      <c r="P34" s="56">
        <f t="shared" si="22"/>
        <v>1817.48</v>
      </c>
    </row>
    <row r="35" spans="1:16">
      <c r="A35" s="34" t="s">
        <v>85</v>
      </c>
      <c r="B35" s="33" t="s">
        <v>32</v>
      </c>
      <c r="C35" s="34" t="s">
        <v>86</v>
      </c>
      <c r="D35" s="56">
        <v>57.88</v>
      </c>
      <c r="E35" s="56">
        <v>10.16</v>
      </c>
      <c r="F35" s="56">
        <v>115.98</v>
      </c>
      <c r="G35" s="56">
        <v>65.510000000000005</v>
      </c>
      <c r="H35" s="56">
        <v>56.41</v>
      </c>
      <c r="I35" s="56">
        <v>59.45</v>
      </c>
      <c r="J35" s="56">
        <v>65.37</v>
      </c>
      <c r="K35" s="56">
        <v>66.540000000000006</v>
      </c>
      <c r="L35" s="56">
        <v>65</v>
      </c>
      <c r="M35" s="56">
        <f t="shared" ref="M35:O36" si="28">L35</f>
        <v>65</v>
      </c>
      <c r="N35" s="56">
        <f t="shared" si="28"/>
        <v>65</v>
      </c>
      <c r="O35" s="56">
        <f t="shared" si="28"/>
        <v>65</v>
      </c>
      <c r="P35" s="56">
        <f t="shared" si="22"/>
        <v>757.30000000000007</v>
      </c>
    </row>
    <row r="36" spans="1:16">
      <c r="A36" s="34" t="s">
        <v>87</v>
      </c>
      <c r="B36" s="33" t="s">
        <v>35</v>
      </c>
      <c r="C36" s="34" t="s">
        <v>88</v>
      </c>
      <c r="D36" s="56">
        <v>34.72</v>
      </c>
      <c r="E36" s="56">
        <v>6.09</v>
      </c>
      <c r="F36" s="56">
        <v>69.58</v>
      </c>
      <c r="G36" s="56">
        <v>39.31</v>
      </c>
      <c r="H36" s="56">
        <v>33.85</v>
      </c>
      <c r="I36" s="56">
        <v>35.67</v>
      </c>
      <c r="J36" s="56">
        <v>39.22</v>
      </c>
      <c r="K36" s="56">
        <v>39.92</v>
      </c>
      <c r="L36" s="56">
        <v>39</v>
      </c>
      <c r="M36" s="56">
        <f t="shared" si="28"/>
        <v>39</v>
      </c>
      <c r="N36" s="56">
        <f t="shared" si="28"/>
        <v>39</v>
      </c>
      <c r="O36" s="56">
        <f t="shared" si="28"/>
        <v>39</v>
      </c>
      <c r="P36" s="56">
        <f t="shared" si="22"/>
        <v>454.35999999999996</v>
      </c>
    </row>
    <row r="37" spans="1:16">
      <c r="A37" s="52" t="s">
        <v>89</v>
      </c>
      <c r="B37" s="33"/>
      <c r="C37" s="52" t="s">
        <v>90</v>
      </c>
      <c r="D37" s="58">
        <f t="shared" ref="D37:P37" si="29">SUM(D38:D38)</f>
        <v>0</v>
      </c>
      <c r="E37" s="58">
        <f t="shared" si="29"/>
        <v>0</v>
      </c>
      <c r="F37" s="58">
        <f t="shared" si="29"/>
        <v>0</v>
      </c>
      <c r="G37" s="58">
        <f t="shared" si="29"/>
        <v>5801.83</v>
      </c>
      <c r="H37" s="58">
        <f t="shared" si="29"/>
        <v>1797.96</v>
      </c>
      <c r="I37" s="58">
        <f t="shared" si="29"/>
        <v>254.51</v>
      </c>
      <c r="J37" s="58">
        <f t="shared" si="29"/>
        <v>5772.51</v>
      </c>
      <c r="K37" s="58">
        <f t="shared" si="29"/>
        <v>3906.71</v>
      </c>
      <c r="L37" s="58">
        <f t="shared" si="29"/>
        <v>4800</v>
      </c>
      <c r="M37" s="58">
        <f t="shared" si="29"/>
        <v>4800</v>
      </c>
      <c r="N37" s="58">
        <f t="shared" si="29"/>
        <v>4800</v>
      </c>
      <c r="O37" s="58">
        <f t="shared" si="29"/>
        <v>4800</v>
      </c>
      <c r="P37" s="58">
        <f t="shared" si="29"/>
        <v>36733.519999999997</v>
      </c>
    </row>
    <row r="38" spans="1:16">
      <c r="A38" s="52" t="s">
        <v>91</v>
      </c>
      <c r="B38" s="33"/>
      <c r="C38" s="52" t="s">
        <v>92</v>
      </c>
      <c r="D38" s="59">
        <f t="shared" ref="D38:I38" si="30">SUM(D39:D41)</f>
        <v>0</v>
      </c>
      <c r="E38" s="59">
        <f t="shared" si="30"/>
        <v>0</v>
      </c>
      <c r="F38" s="59">
        <f t="shared" si="30"/>
        <v>0</v>
      </c>
      <c r="G38" s="59">
        <f t="shared" si="30"/>
        <v>5801.83</v>
      </c>
      <c r="H38" s="59">
        <f t="shared" si="30"/>
        <v>1797.96</v>
      </c>
      <c r="I38" s="59">
        <f t="shared" si="30"/>
        <v>254.51</v>
      </c>
      <c r="J38" s="59">
        <f>SUM(J39:J41)</f>
        <v>5772.51</v>
      </c>
      <c r="K38" s="59">
        <f t="shared" ref="K38:P38" si="31">SUM(K39:K41)</f>
        <v>3906.71</v>
      </c>
      <c r="L38" s="59">
        <f t="shared" si="31"/>
        <v>4800</v>
      </c>
      <c r="M38" s="59">
        <f t="shared" si="31"/>
        <v>4800</v>
      </c>
      <c r="N38" s="59">
        <f t="shared" si="31"/>
        <v>4800</v>
      </c>
      <c r="O38" s="59">
        <f t="shared" si="31"/>
        <v>4800</v>
      </c>
      <c r="P38" s="59">
        <f t="shared" si="31"/>
        <v>36733.519999999997</v>
      </c>
    </row>
    <row r="39" spans="1:16">
      <c r="A39" s="34" t="s">
        <v>93</v>
      </c>
      <c r="B39" s="33" t="s">
        <v>29</v>
      </c>
      <c r="C39" s="34" t="s">
        <v>94</v>
      </c>
      <c r="D39" s="56"/>
      <c r="E39" s="56"/>
      <c r="F39" s="56"/>
      <c r="G39" s="56">
        <v>3481.09</v>
      </c>
      <c r="H39" s="56">
        <v>1078.78</v>
      </c>
      <c r="I39" s="56">
        <v>152.69999999999999</v>
      </c>
      <c r="J39" s="56">
        <v>3463.5</v>
      </c>
      <c r="K39" s="56">
        <v>2344.02</v>
      </c>
      <c r="L39" s="56">
        <v>2880</v>
      </c>
      <c r="M39" s="56">
        <f t="shared" ref="M39:O41" si="32">L39</f>
        <v>2880</v>
      </c>
      <c r="N39" s="56">
        <f t="shared" si="32"/>
        <v>2880</v>
      </c>
      <c r="O39" s="56">
        <f t="shared" si="32"/>
        <v>2880</v>
      </c>
      <c r="P39" s="56">
        <f t="shared" ref="P39:P45" si="33">SUM(D39:O39)</f>
        <v>22040.09</v>
      </c>
    </row>
    <row r="40" spans="1:16">
      <c r="A40" s="34" t="s">
        <v>95</v>
      </c>
      <c r="B40" s="33" t="s">
        <v>32</v>
      </c>
      <c r="C40" s="34" t="s">
        <v>96</v>
      </c>
      <c r="D40" s="56"/>
      <c r="E40" s="56"/>
      <c r="F40" s="56"/>
      <c r="G40" s="56">
        <v>1450.46</v>
      </c>
      <c r="H40" s="56">
        <v>449.49</v>
      </c>
      <c r="I40" s="56">
        <v>63.63</v>
      </c>
      <c r="J40" s="56">
        <v>1443.13</v>
      </c>
      <c r="K40" s="56">
        <v>976.68</v>
      </c>
      <c r="L40" s="56">
        <v>1200</v>
      </c>
      <c r="M40" s="56">
        <f t="shared" si="32"/>
        <v>1200</v>
      </c>
      <c r="N40" s="56">
        <f t="shared" si="32"/>
        <v>1200</v>
      </c>
      <c r="O40" s="56">
        <f t="shared" si="32"/>
        <v>1200</v>
      </c>
      <c r="P40" s="56">
        <f t="shared" si="33"/>
        <v>9183.39</v>
      </c>
    </row>
    <row r="41" spans="1:16">
      <c r="A41" s="34" t="s">
        <v>97</v>
      </c>
      <c r="B41" s="33" t="s">
        <v>35</v>
      </c>
      <c r="C41" s="34" t="s">
        <v>98</v>
      </c>
      <c r="D41" s="56"/>
      <c r="E41" s="56"/>
      <c r="F41" s="56"/>
      <c r="G41" s="56">
        <v>870.28</v>
      </c>
      <c r="H41" s="56">
        <v>269.69</v>
      </c>
      <c r="I41" s="56">
        <v>38.18</v>
      </c>
      <c r="J41" s="56">
        <v>865.88</v>
      </c>
      <c r="K41" s="56">
        <v>586.01</v>
      </c>
      <c r="L41" s="56">
        <v>720</v>
      </c>
      <c r="M41" s="56">
        <f t="shared" si="32"/>
        <v>720</v>
      </c>
      <c r="N41" s="56">
        <f t="shared" si="32"/>
        <v>720</v>
      </c>
      <c r="O41" s="56">
        <f t="shared" si="32"/>
        <v>720</v>
      </c>
      <c r="P41" s="56">
        <f t="shared" si="33"/>
        <v>5510.04</v>
      </c>
    </row>
    <row r="42" spans="1:16">
      <c r="A42" s="52" t="s">
        <v>99</v>
      </c>
      <c r="B42" s="33"/>
      <c r="C42" s="52" t="s">
        <v>100</v>
      </c>
      <c r="D42" s="59">
        <f t="shared" ref="D42:P42" si="34">SUM(D43:D45)</f>
        <v>877677.99</v>
      </c>
      <c r="E42" s="59">
        <f t="shared" si="34"/>
        <v>1288175.9300000002</v>
      </c>
      <c r="F42" s="59">
        <f t="shared" si="34"/>
        <v>1266260.94</v>
      </c>
      <c r="G42" s="59">
        <f t="shared" si="34"/>
        <v>1679608.36</v>
      </c>
      <c r="H42" s="59">
        <f t="shared" si="34"/>
        <v>1249679.4900000002</v>
      </c>
      <c r="I42" s="59">
        <f t="shared" si="34"/>
        <v>1344018.93</v>
      </c>
      <c r="J42" s="59">
        <f t="shared" si="34"/>
        <v>1327397.5499999998</v>
      </c>
      <c r="K42" s="59">
        <f t="shared" si="34"/>
        <v>1592869.27</v>
      </c>
      <c r="L42" s="59">
        <f t="shared" si="34"/>
        <v>1420000</v>
      </c>
      <c r="M42" s="59">
        <f t="shared" si="34"/>
        <v>1420000</v>
      </c>
      <c r="N42" s="59">
        <f t="shared" si="34"/>
        <v>1420000</v>
      </c>
      <c r="O42" s="59">
        <f t="shared" si="34"/>
        <v>1420000</v>
      </c>
      <c r="P42" s="59">
        <f t="shared" si="34"/>
        <v>16305688.460000001</v>
      </c>
    </row>
    <row r="43" spans="1:16">
      <c r="A43" s="34" t="s">
        <v>101</v>
      </c>
      <c r="B43" s="33" t="s">
        <v>29</v>
      </c>
      <c r="C43" s="34" t="s">
        <v>102</v>
      </c>
      <c r="D43" s="56">
        <v>526605.64</v>
      </c>
      <c r="E43" s="56">
        <v>772904.13</v>
      </c>
      <c r="F43" s="56">
        <v>759755.22</v>
      </c>
      <c r="G43" s="56">
        <v>1007763.38</v>
      </c>
      <c r="H43" s="56">
        <v>749806.38</v>
      </c>
      <c r="I43" s="56">
        <v>806410.38</v>
      </c>
      <c r="J43" s="56">
        <v>796437</v>
      </c>
      <c r="K43" s="56">
        <v>955720.12</v>
      </c>
      <c r="L43" s="56">
        <v>852000</v>
      </c>
      <c r="M43" s="56">
        <f>L43</f>
        <v>852000</v>
      </c>
      <c r="N43" s="56">
        <f>M43</f>
        <v>852000</v>
      </c>
      <c r="O43" s="56">
        <f>N43</f>
        <v>852000</v>
      </c>
      <c r="P43" s="56">
        <f t="shared" si="33"/>
        <v>9783402.25</v>
      </c>
    </row>
    <row r="44" spans="1:16">
      <c r="A44" s="34" t="s">
        <v>103</v>
      </c>
      <c r="B44" s="33" t="s">
        <v>32</v>
      </c>
      <c r="C44" s="34" t="s">
        <v>104</v>
      </c>
      <c r="D44" s="56">
        <v>219420.06</v>
      </c>
      <c r="E44" s="56">
        <v>322044.68</v>
      </c>
      <c r="F44" s="56">
        <v>316565.89</v>
      </c>
      <c r="G44" s="56">
        <v>419902.95</v>
      </c>
      <c r="H44" s="56">
        <v>312420.51</v>
      </c>
      <c r="I44" s="56">
        <v>336005.84</v>
      </c>
      <c r="J44" s="56">
        <v>331850.13</v>
      </c>
      <c r="K44" s="56">
        <v>398218.02</v>
      </c>
      <c r="L44" s="56">
        <v>355000</v>
      </c>
      <c r="M44" s="56">
        <f t="shared" ref="M44:O45" si="35">L44</f>
        <v>355000</v>
      </c>
      <c r="N44" s="56">
        <f t="shared" si="35"/>
        <v>355000</v>
      </c>
      <c r="O44" s="56">
        <f t="shared" si="35"/>
        <v>355000</v>
      </c>
      <c r="P44" s="56">
        <f t="shared" si="33"/>
        <v>4076428.08</v>
      </c>
    </row>
    <row r="45" spans="1:16">
      <c r="A45" s="34" t="s">
        <v>105</v>
      </c>
      <c r="B45" s="33" t="s">
        <v>35</v>
      </c>
      <c r="C45" s="34" t="s">
        <v>106</v>
      </c>
      <c r="D45" s="56">
        <v>131652.29</v>
      </c>
      <c r="E45" s="56">
        <v>193227.12</v>
      </c>
      <c r="F45" s="56">
        <v>189939.83</v>
      </c>
      <c r="G45" s="56">
        <v>251942.03</v>
      </c>
      <c r="H45" s="56">
        <v>187452.6</v>
      </c>
      <c r="I45" s="56">
        <v>201602.71</v>
      </c>
      <c r="J45" s="56">
        <v>199110.42</v>
      </c>
      <c r="K45" s="56">
        <v>238931.13</v>
      </c>
      <c r="L45" s="56">
        <v>213000</v>
      </c>
      <c r="M45" s="56">
        <f t="shared" si="35"/>
        <v>213000</v>
      </c>
      <c r="N45" s="56">
        <f t="shared" si="35"/>
        <v>213000</v>
      </c>
      <c r="O45" s="56">
        <f t="shared" si="35"/>
        <v>213000</v>
      </c>
      <c r="P45" s="56">
        <f t="shared" si="33"/>
        <v>2445858.13</v>
      </c>
    </row>
    <row r="46" spans="1:16">
      <c r="A46" s="49" t="s">
        <v>107</v>
      </c>
      <c r="B46" s="33"/>
      <c r="C46" s="49" t="s">
        <v>108</v>
      </c>
      <c r="D46" s="51">
        <f t="shared" ref="D46:P47" si="36">D47</f>
        <v>4402542.8600000003</v>
      </c>
      <c r="E46" s="51">
        <f t="shared" si="36"/>
        <v>3654881.24</v>
      </c>
      <c r="F46" s="51">
        <f t="shared" si="36"/>
        <v>3453701.7199999997</v>
      </c>
      <c r="G46" s="51">
        <f t="shared" si="36"/>
        <v>3852202.64</v>
      </c>
      <c r="H46" s="51">
        <f t="shared" si="36"/>
        <v>3833635.88</v>
      </c>
      <c r="I46" s="51">
        <f t="shared" si="36"/>
        <v>4171966.4000000004</v>
      </c>
      <c r="J46" s="51">
        <f t="shared" si="36"/>
        <v>4004484.98</v>
      </c>
      <c r="K46" s="51">
        <f t="shared" si="36"/>
        <v>3800968.12</v>
      </c>
      <c r="L46" s="51">
        <f t="shared" si="36"/>
        <v>3990000</v>
      </c>
      <c r="M46" s="51">
        <f t="shared" si="36"/>
        <v>3990000</v>
      </c>
      <c r="N46" s="51">
        <f t="shared" si="36"/>
        <v>3990000</v>
      </c>
      <c r="O46" s="51">
        <f t="shared" si="36"/>
        <v>3990000</v>
      </c>
      <c r="P46" s="51">
        <f t="shared" si="36"/>
        <v>47134383.840000004</v>
      </c>
    </row>
    <row r="47" spans="1:16">
      <c r="A47" s="52" t="s">
        <v>109</v>
      </c>
      <c r="B47" s="33"/>
      <c r="C47" s="52" t="s">
        <v>110</v>
      </c>
      <c r="D47" s="59">
        <f>D48</f>
        <v>4402542.8600000003</v>
      </c>
      <c r="E47" s="59">
        <f t="shared" si="36"/>
        <v>3654881.24</v>
      </c>
      <c r="F47" s="59">
        <f t="shared" si="36"/>
        <v>3453701.7199999997</v>
      </c>
      <c r="G47" s="59">
        <f t="shared" si="36"/>
        <v>3852202.64</v>
      </c>
      <c r="H47" s="59">
        <f t="shared" si="36"/>
        <v>3833635.88</v>
      </c>
      <c r="I47" s="59">
        <f>I48</f>
        <v>4171966.4000000004</v>
      </c>
      <c r="J47" s="59">
        <f t="shared" si="36"/>
        <v>4004484.98</v>
      </c>
      <c r="K47" s="59">
        <f t="shared" si="36"/>
        <v>3800968.12</v>
      </c>
      <c r="L47" s="59">
        <f t="shared" si="36"/>
        <v>3990000</v>
      </c>
      <c r="M47" s="59">
        <f t="shared" si="36"/>
        <v>3990000</v>
      </c>
      <c r="N47" s="59">
        <f t="shared" si="36"/>
        <v>3990000</v>
      </c>
      <c r="O47" s="59">
        <f t="shared" si="36"/>
        <v>3990000</v>
      </c>
      <c r="P47" s="59">
        <f t="shared" si="36"/>
        <v>47134383.840000004</v>
      </c>
    </row>
    <row r="48" spans="1:16">
      <c r="A48" s="52" t="s">
        <v>111</v>
      </c>
      <c r="B48" s="33"/>
      <c r="C48" s="52" t="s">
        <v>110</v>
      </c>
      <c r="D48" s="59">
        <f t="shared" ref="D48:J48" si="37">SUM(D49:D51)</f>
        <v>4402542.8600000003</v>
      </c>
      <c r="E48" s="59">
        <f t="shared" si="37"/>
        <v>3654881.24</v>
      </c>
      <c r="F48" s="59">
        <f t="shared" si="37"/>
        <v>3453701.7199999997</v>
      </c>
      <c r="G48" s="59">
        <f t="shared" si="37"/>
        <v>3852202.64</v>
      </c>
      <c r="H48" s="59">
        <f t="shared" si="37"/>
        <v>3833635.88</v>
      </c>
      <c r="I48" s="59">
        <f t="shared" si="37"/>
        <v>4171966.4000000004</v>
      </c>
      <c r="J48" s="59">
        <f t="shared" si="37"/>
        <v>4004484.98</v>
      </c>
      <c r="K48" s="59">
        <f t="shared" ref="K48:P48" si="38">SUM(K49:K51)</f>
        <v>3800968.12</v>
      </c>
      <c r="L48" s="59">
        <f t="shared" si="38"/>
        <v>3990000</v>
      </c>
      <c r="M48" s="59">
        <f t="shared" si="38"/>
        <v>3990000</v>
      </c>
      <c r="N48" s="59">
        <f t="shared" si="38"/>
        <v>3990000</v>
      </c>
      <c r="O48" s="59">
        <f t="shared" si="38"/>
        <v>3990000</v>
      </c>
      <c r="P48" s="59">
        <f t="shared" si="38"/>
        <v>47134383.840000004</v>
      </c>
    </row>
    <row r="49" spans="1:16">
      <c r="A49" s="34" t="s">
        <v>112</v>
      </c>
      <c r="B49" s="33" t="s">
        <v>29</v>
      </c>
      <c r="C49" s="34" t="s">
        <v>113</v>
      </c>
      <c r="D49" s="56">
        <v>2641524.91</v>
      </c>
      <c r="E49" s="56">
        <v>2192928.1800000002</v>
      </c>
      <c r="F49" s="56">
        <v>2072220.15</v>
      </c>
      <c r="G49" s="56">
        <v>2311320.91</v>
      </c>
      <c r="H49" s="56">
        <v>2300180.88</v>
      </c>
      <c r="I49" s="56">
        <v>2503179.04</v>
      </c>
      <c r="J49" s="56">
        <v>2402690.4300000002</v>
      </c>
      <c r="K49" s="56">
        <v>2280580.25</v>
      </c>
      <c r="L49" s="56">
        <v>2394000</v>
      </c>
      <c r="M49" s="56">
        <f>L49</f>
        <v>2394000</v>
      </c>
      <c r="N49" s="56">
        <f>M49</f>
        <v>2394000</v>
      </c>
      <c r="O49" s="56">
        <f>N49</f>
        <v>2394000</v>
      </c>
      <c r="P49" s="56">
        <f>SUM(D49:O49)</f>
        <v>28280624.75</v>
      </c>
    </row>
    <row r="50" spans="1:16">
      <c r="A50" s="34" t="s">
        <v>114</v>
      </c>
      <c r="B50" s="33" t="s">
        <v>32</v>
      </c>
      <c r="C50" s="34" t="s">
        <v>115</v>
      </c>
      <c r="D50" s="56">
        <v>1100636.3400000001</v>
      </c>
      <c r="E50" s="56">
        <v>913720.75</v>
      </c>
      <c r="F50" s="56">
        <v>863426.06</v>
      </c>
      <c r="G50" s="56">
        <v>963051.16</v>
      </c>
      <c r="H50" s="56">
        <v>958409.51</v>
      </c>
      <c r="I50" s="56">
        <v>1042992.08</v>
      </c>
      <c r="J50" s="56">
        <v>1001121.73</v>
      </c>
      <c r="K50" s="56">
        <v>950242.49</v>
      </c>
      <c r="L50" s="56">
        <v>997500</v>
      </c>
      <c r="M50" s="56">
        <f t="shared" ref="M50:O51" si="39">L50</f>
        <v>997500</v>
      </c>
      <c r="N50" s="56">
        <f t="shared" si="39"/>
        <v>997500</v>
      </c>
      <c r="O50" s="56">
        <f t="shared" si="39"/>
        <v>997500</v>
      </c>
      <c r="P50" s="56">
        <f>SUM(D50:O50)</f>
        <v>11783600.120000001</v>
      </c>
    </row>
    <row r="51" spans="1:16">
      <c r="A51" s="34" t="s">
        <v>116</v>
      </c>
      <c r="B51" s="33" t="s">
        <v>35</v>
      </c>
      <c r="C51" s="34" t="s">
        <v>117</v>
      </c>
      <c r="D51" s="56">
        <v>660381.61</v>
      </c>
      <c r="E51" s="56">
        <v>548232.31000000006</v>
      </c>
      <c r="F51" s="56">
        <v>518055.51</v>
      </c>
      <c r="G51" s="56">
        <v>577830.56999999995</v>
      </c>
      <c r="H51" s="56">
        <v>575045.49</v>
      </c>
      <c r="I51" s="56">
        <v>625795.28</v>
      </c>
      <c r="J51" s="56">
        <v>600672.81999999995</v>
      </c>
      <c r="K51" s="56">
        <v>570145.38</v>
      </c>
      <c r="L51" s="56">
        <v>598500</v>
      </c>
      <c r="M51" s="56">
        <f t="shared" si="39"/>
        <v>598500</v>
      </c>
      <c r="N51" s="56">
        <f t="shared" si="39"/>
        <v>598500</v>
      </c>
      <c r="O51" s="56">
        <f t="shared" si="39"/>
        <v>598500</v>
      </c>
      <c r="P51" s="56">
        <f>SUM(D51:O51)</f>
        <v>7070158.9700000007</v>
      </c>
    </row>
    <row r="52" spans="1:16">
      <c r="A52" s="47" t="s">
        <v>118</v>
      </c>
      <c r="B52" s="33"/>
      <c r="C52" s="47" t="s">
        <v>119</v>
      </c>
      <c r="D52" s="46">
        <f t="shared" ref="D52:P52" si="40">SUM(D53+D64)</f>
        <v>3317088.0500000003</v>
      </c>
      <c r="E52" s="46">
        <f t="shared" si="40"/>
        <v>768734.56</v>
      </c>
      <c r="F52" s="46">
        <f t="shared" si="40"/>
        <v>1731921.4500000002</v>
      </c>
      <c r="G52" s="46">
        <f t="shared" si="40"/>
        <v>994652.42</v>
      </c>
      <c r="H52" s="46">
        <f t="shared" si="40"/>
        <v>672511.14000000013</v>
      </c>
      <c r="I52" s="46">
        <f t="shared" si="40"/>
        <v>748317.73</v>
      </c>
      <c r="J52" s="46">
        <f t="shared" si="40"/>
        <v>824032.57999999984</v>
      </c>
      <c r="K52" s="46">
        <f t="shared" si="40"/>
        <v>782271.96</v>
      </c>
      <c r="L52" s="46">
        <f t="shared" si="40"/>
        <v>681005.45</v>
      </c>
      <c r="M52" s="46">
        <f t="shared" si="40"/>
        <v>854005.45</v>
      </c>
      <c r="N52" s="46">
        <f t="shared" si="40"/>
        <v>459105.45</v>
      </c>
      <c r="O52" s="46">
        <f t="shared" si="40"/>
        <v>446013.85000000003</v>
      </c>
      <c r="P52" s="46">
        <f t="shared" si="40"/>
        <v>12279660.09</v>
      </c>
    </row>
    <row r="53" spans="1:16">
      <c r="A53" s="49" t="s">
        <v>120</v>
      </c>
      <c r="B53" s="33"/>
      <c r="C53" s="49" t="s">
        <v>121</v>
      </c>
      <c r="D53" s="51">
        <f t="shared" ref="D53:P53" si="41">SUM(D54:D60)</f>
        <v>170064.95</v>
      </c>
      <c r="E53" s="51">
        <f t="shared" si="41"/>
        <v>330276.64</v>
      </c>
      <c r="F53" s="51">
        <f t="shared" si="41"/>
        <v>492934.07999999996</v>
      </c>
      <c r="G53" s="51">
        <f t="shared" si="41"/>
        <v>676509.9800000001</v>
      </c>
      <c r="H53" s="51">
        <f t="shared" si="41"/>
        <v>383782.47000000003</v>
      </c>
      <c r="I53" s="51">
        <f t="shared" si="41"/>
        <v>483560.5</v>
      </c>
      <c r="J53" s="51">
        <f t="shared" si="41"/>
        <v>542584.86999999988</v>
      </c>
      <c r="K53" s="51">
        <f t="shared" si="41"/>
        <v>443336.54</v>
      </c>
      <c r="L53" s="51">
        <f t="shared" si="41"/>
        <v>401613</v>
      </c>
      <c r="M53" s="51">
        <f t="shared" si="41"/>
        <v>569413</v>
      </c>
      <c r="N53" s="51">
        <f t="shared" si="41"/>
        <v>171713</v>
      </c>
      <c r="O53" s="51">
        <f t="shared" si="41"/>
        <v>164013</v>
      </c>
      <c r="P53" s="51">
        <f t="shared" si="41"/>
        <v>4829802.03</v>
      </c>
    </row>
    <row r="54" spans="1:16">
      <c r="A54" s="34" t="s">
        <v>122</v>
      </c>
      <c r="B54" s="33" t="s">
        <v>123</v>
      </c>
      <c r="C54" s="34" t="s">
        <v>124</v>
      </c>
      <c r="D54" s="60">
        <v>27217.87</v>
      </c>
      <c r="E54" s="60">
        <v>70072.52</v>
      </c>
      <c r="F54" s="60">
        <v>330884.92</v>
      </c>
      <c r="G54" s="60">
        <v>458153.31</v>
      </c>
      <c r="H54" s="60">
        <v>96498.93</v>
      </c>
      <c r="I54" s="56">
        <v>47951.11</v>
      </c>
      <c r="J54" s="60">
        <v>39128.629999999997</v>
      </c>
      <c r="K54" s="60">
        <v>24867.73</v>
      </c>
      <c r="L54" s="60">
        <v>27000</v>
      </c>
      <c r="M54" s="60">
        <v>21000</v>
      </c>
      <c r="N54" s="60">
        <v>21500</v>
      </c>
      <c r="O54" s="60">
        <v>18000</v>
      </c>
      <c r="P54" s="56">
        <f t="shared" ref="P54:P59" si="42">SUM(D54:O54)</f>
        <v>1182275.02</v>
      </c>
    </row>
    <row r="55" spans="1:16">
      <c r="A55" s="34" t="s">
        <v>125</v>
      </c>
      <c r="B55" s="33" t="s">
        <v>126</v>
      </c>
      <c r="C55" s="34" t="s">
        <v>127</v>
      </c>
      <c r="D55" s="60">
        <v>5774.41</v>
      </c>
      <c r="E55" s="60">
        <v>13641.25</v>
      </c>
      <c r="F55" s="60">
        <v>8171.22</v>
      </c>
      <c r="G55" s="60">
        <v>16068.28</v>
      </c>
      <c r="H55" s="60">
        <v>8579.11</v>
      </c>
      <c r="I55" s="56">
        <v>6803.51</v>
      </c>
      <c r="J55" s="60">
        <v>10059.280000000001</v>
      </c>
      <c r="K55" s="60">
        <v>31443.05</v>
      </c>
      <c r="L55" s="60">
        <v>18000</v>
      </c>
      <c r="M55" s="60">
        <v>13400</v>
      </c>
      <c r="N55" s="60">
        <v>17500</v>
      </c>
      <c r="O55" s="60">
        <v>6300</v>
      </c>
      <c r="P55" s="56">
        <f t="shared" si="42"/>
        <v>155740.11000000002</v>
      </c>
    </row>
    <row r="56" spans="1:16" ht="18">
      <c r="A56" s="34" t="s">
        <v>128</v>
      </c>
      <c r="B56" s="33" t="s">
        <v>29</v>
      </c>
      <c r="C56" s="35" t="s">
        <v>129</v>
      </c>
      <c r="D56" s="60">
        <v>73387.16</v>
      </c>
      <c r="E56" s="60">
        <v>165655.93</v>
      </c>
      <c r="F56" s="60">
        <v>55321.42</v>
      </c>
      <c r="G56" s="60">
        <v>123393.76</v>
      </c>
      <c r="H56" s="60">
        <v>208303.96</v>
      </c>
      <c r="I56" s="56">
        <v>344856.89</v>
      </c>
      <c r="J56" s="60">
        <v>298887.62</v>
      </c>
      <c r="K56" s="60">
        <v>306653.46999999997</v>
      </c>
      <c r="L56" s="60">
        <v>265000</v>
      </c>
      <c r="M56" s="60">
        <v>436000</v>
      </c>
      <c r="N56" s="60">
        <v>43000</v>
      </c>
      <c r="O56" s="60">
        <v>60000</v>
      </c>
      <c r="P56" s="56">
        <f t="shared" si="42"/>
        <v>2380460.21</v>
      </c>
    </row>
    <row r="57" spans="1:16">
      <c r="A57" s="34" t="s">
        <v>130</v>
      </c>
      <c r="B57" s="33" t="s">
        <v>29</v>
      </c>
      <c r="C57" s="34" t="s">
        <v>131</v>
      </c>
      <c r="D57" s="60">
        <v>16905.3</v>
      </c>
      <c r="E57" s="60">
        <v>26697.33</v>
      </c>
      <c r="F57" s="60">
        <v>18106.080000000002</v>
      </c>
      <c r="G57" s="60">
        <v>23108.14</v>
      </c>
      <c r="H57" s="60">
        <v>16683.71</v>
      </c>
      <c r="I57" s="56">
        <v>23213.62</v>
      </c>
      <c r="J57" s="60">
        <v>22784.85</v>
      </c>
      <c r="K57" s="60">
        <v>20546.72</v>
      </c>
      <c r="L57" s="60">
        <v>22200</v>
      </c>
      <c r="M57" s="60">
        <v>22000</v>
      </c>
      <c r="N57" s="60">
        <v>21500</v>
      </c>
      <c r="O57" s="60">
        <v>21900</v>
      </c>
      <c r="P57" s="56">
        <f t="shared" si="42"/>
        <v>255645.75</v>
      </c>
    </row>
    <row r="58" spans="1:16">
      <c r="A58" s="34" t="s">
        <v>132</v>
      </c>
      <c r="B58" s="33" t="s">
        <v>29</v>
      </c>
      <c r="C58" s="34" t="s">
        <v>133</v>
      </c>
      <c r="D58" s="60">
        <v>252.6</v>
      </c>
      <c r="E58" s="60">
        <v>229.46</v>
      </c>
      <c r="F58" s="60">
        <v>26280.69</v>
      </c>
      <c r="G58" s="60">
        <v>240.55</v>
      </c>
      <c r="H58" s="60">
        <v>329.54</v>
      </c>
      <c r="I58" s="56">
        <v>223.87</v>
      </c>
      <c r="J58" s="60">
        <v>238.77</v>
      </c>
      <c r="K58" s="60">
        <v>176.23</v>
      </c>
      <c r="L58" s="60">
        <v>213</v>
      </c>
      <c r="M58" s="60">
        <v>213</v>
      </c>
      <c r="N58" s="60">
        <v>213</v>
      </c>
      <c r="O58" s="60">
        <v>213</v>
      </c>
      <c r="P58" s="56">
        <f t="shared" si="42"/>
        <v>28823.71</v>
      </c>
    </row>
    <row r="59" spans="1:16">
      <c r="A59" s="34" t="s">
        <v>134</v>
      </c>
      <c r="B59" s="33" t="s">
        <v>29</v>
      </c>
      <c r="C59" s="34" t="s">
        <v>135</v>
      </c>
      <c r="D59" s="60">
        <v>14965.27</v>
      </c>
      <c r="E59" s="60">
        <v>21379.78</v>
      </c>
      <c r="F59" s="60">
        <v>20886.29</v>
      </c>
      <c r="G59" s="60">
        <v>23482.03</v>
      </c>
      <c r="H59" s="60">
        <v>16717.64</v>
      </c>
      <c r="I59" s="56">
        <v>21290.62</v>
      </c>
      <c r="J59" s="60">
        <v>19901.16</v>
      </c>
      <c r="K59" s="60">
        <v>17002.2</v>
      </c>
      <c r="L59" s="60">
        <v>19300</v>
      </c>
      <c r="M59" s="60">
        <v>19300</v>
      </c>
      <c r="N59" s="60">
        <v>19300</v>
      </c>
      <c r="O59" s="60">
        <v>19300</v>
      </c>
      <c r="P59" s="56">
        <f t="shared" si="42"/>
        <v>232824.99</v>
      </c>
    </row>
    <row r="60" spans="1:16">
      <c r="A60" s="52" t="s">
        <v>136</v>
      </c>
      <c r="B60" s="33"/>
      <c r="C60" s="52" t="s">
        <v>137</v>
      </c>
      <c r="D60" s="54">
        <f>SUM(D61:D63)</f>
        <v>31562.34</v>
      </c>
      <c r="E60" s="54">
        <f t="shared" ref="E60:P60" si="43">SUM(E61:E63)</f>
        <v>32600.370000000003</v>
      </c>
      <c r="F60" s="54">
        <f t="shared" si="43"/>
        <v>33283.46</v>
      </c>
      <c r="G60" s="54">
        <f t="shared" si="43"/>
        <v>32063.91</v>
      </c>
      <c r="H60" s="54">
        <f t="shared" si="43"/>
        <v>36669.58</v>
      </c>
      <c r="I60" s="54">
        <f t="shared" si="43"/>
        <v>39220.879999999997</v>
      </c>
      <c r="J60" s="54">
        <f t="shared" si="43"/>
        <v>151584.56</v>
      </c>
      <c r="K60" s="54">
        <f t="shared" si="43"/>
        <v>42647.14</v>
      </c>
      <c r="L60" s="54">
        <f t="shared" si="43"/>
        <v>49900</v>
      </c>
      <c r="M60" s="54">
        <f t="shared" si="43"/>
        <v>57500</v>
      </c>
      <c r="N60" s="54">
        <f t="shared" si="43"/>
        <v>48700</v>
      </c>
      <c r="O60" s="54">
        <f t="shared" si="43"/>
        <v>38300</v>
      </c>
      <c r="P60" s="54">
        <f t="shared" si="43"/>
        <v>594032.23999999987</v>
      </c>
    </row>
    <row r="61" spans="1:16">
      <c r="A61" s="34" t="s">
        <v>138</v>
      </c>
      <c r="B61" s="33" t="s">
        <v>139</v>
      </c>
      <c r="C61" s="34" t="s">
        <v>140</v>
      </c>
      <c r="D61" s="60">
        <v>31506.15</v>
      </c>
      <c r="E61" s="60">
        <v>30655.43</v>
      </c>
      <c r="F61" s="60">
        <v>31347.19</v>
      </c>
      <c r="G61" s="60">
        <v>28135.599999999999</v>
      </c>
      <c r="H61" s="60">
        <v>34545.660000000003</v>
      </c>
      <c r="I61" s="56">
        <v>34743.519999999997</v>
      </c>
      <c r="J61" s="60">
        <v>147169.93</v>
      </c>
      <c r="K61" s="60">
        <v>40996.11</v>
      </c>
      <c r="L61" s="60">
        <v>46600</v>
      </c>
      <c r="M61" s="60">
        <v>54200</v>
      </c>
      <c r="N61" s="60">
        <v>45400</v>
      </c>
      <c r="O61" s="60">
        <v>35000</v>
      </c>
      <c r="P61" s="56">
        <f>SUM(D61:O61)</f>
        <v>560299.59</v>
      </c>
    </row>
    <row r="62" spans="1:16">
      <c r="A62" s="34" t="s">
        <v>141</v>
      </c>
      <c r="B62" s="33" t="s">
        <v>29</v>
      </c>
      <c r="C62" s="34" t="s">
        <v>142</v>
      </c>
      <c r="D62" s="60">
        <v>56.19</v>
      </c>
      <c r="E62" s="60">
        <v>1771.9</v>
      </c>
      <c r="F62" s="60">
        <v>1936.27</v>
      </c>
      <c r="G62" s="60">
        <v>3928.31</v>
      </c>
      <c r="H62" s="60">
        <v>1677.95</v>
      </c>
      <c r="I62" s="56">
        <v>3937.29</v>
      </c>
      <c r="J62" s="60">
        <v>4414.63</v>
      </c>
      <c r="K62" s="60">
        <v>1651.03</v>
      </c>
      <c r="L62" s="60">
        <v>3300</v>
      </c>
      <c r="M62" s="60">
        <v>3300</v>
      </c>
      <c r="N62" s="60">
        <v>3300</v>
      </c>
      <c r="O62" s="60">
        <v>3300</v>
      </c>
      <c r="P62" s="56">
        <f>SUM(D62:O62)</f>
        <v>32573.57</v>
      </c>
    </row>
    <row r="63" spans="1:16">
      <c r="A63" s="34" t="s">
        <v>143</v>
      </c>
      <c r="B63" s="33" t="s">
        <v>144</v>
      </c>
      <c r="C63" s="35" t="s">
        <v>145</v>
      </c>
      <c r="D63" s="60">
        <v>0</v>
      </c>
      <c r="E63" s="60">
        <v>173.04</v>
      </c>
      <c r="F63" s="60">
        <v>0</v>
      </c>
      <c r="G63" s="60">
        <v>0</v>
      </c>
      <c r="H63" s="60">
        <v>445.97</v>
      </c>
      <c r="I63" s="56">
        <v>540.07000000000005</v>
      </c>
      <c r="J63" s="60">
        <v>0</v>
      </c>
      <c r="K63" s="60">
        <v>0</v>
      </c>
      <c r="L63" s="60"/>
      <c r="M63" s="60"/>
      <c r="N63" s="60"/>
      <c r="O63" s="60"/>
      <c r="P63" s="56">
        <f>SUM(D63:O63)</f>
        <v>1159.08</v>
      </c>
    </row>
    <row r="64" spans="1:16">
      <c r="A64" s="49" t="s">
        <v>146</v>
      </c>
      <c r="B64" s="33"/>
      <c r="C64" s="49" t="s">
        <v>147</v>
      </c>
      <c r="D64" s="51">
        <f t="shared" ref="D64:I64" si="44">SUM(D65:D68)</f>
        <v>3147023.1</v>
      </c>
      <c r="E64" s="51">
        <f t="shared" si="44"/>
        <v>438457.92</v>
      </c>
      <c r="F64" s="51">
        <f t="shared" si="44"/>
        <v>1238987.3700000001</v>
      </c>
      <c r="G64" s="51">
        <f t="shared" si="44"/>
        <v>318142.43999999994</v>
      </c>
      <c r="H64" s="51">
        <f t="shared" si="44"/>
        <v>288728.67000000004</v>
      </c>
      <c r="I64" s="51">
        <f t="shared" si="44"/>
        <v>264757.23</v>
      </c>
      <c r="J64" s="51">
        <f t="shared" ref="J64:P64" si="45">SUM(J65:J68)</f>
        <v>281447.70999999996</v>
      </c>
      <c r="K64" s="51">
        <f t="shared" si="45"/>
        <v>338935.42</v>
      </c>
      <c r="L64" s="51">
        <f t="shared" si="45"/>
        <v>279392.45</v>
      </c>
      <c r="M64" s="51">
        <f t="shared" si="45"/>
        <v>284592.45</v>
      </c>
      <c r="N64" s="51">
        <f t="shared" si="45"/>
        <v>287392.45</v>
      </c>
      <c r="O64" s="51">
        <f t="shared" si="45"/>
        <v>282000.85000000003</v>
      </c>
      <c r="P64" s="51">
        <f t="shared" si="45"/>
        <v>7449858.0599999996</v>
      </c>
    </row>
    <row r="65" spans="1:16">
      <c r="A65" s="34" t="s">
        <v>148</v>
      </c>
      <c r="B65" s="33" t="s">
        <v>29</v>
      </c>
      <c r="C65" s="34" t="s">
        <v>149</v>
      </c>
      <c r="D65" s="60">
        <v>18203.68</v>
      </c>
      <c r="E65" s="60">
        <v>22500.69</v>
      </c>
      <c r="F65" s="60">
        <v>20308.7</v>
      </c>
      <c r="G65" s="60">
        <v>23065.81</v>
      </c>
      <c r="H65" s="60">
        <v>22396.18</v>
      </c>
      <c r="I65" s="56">
        <v>23162.16</v>
      </c>
      <c r="J65" s="60">
        <v>25217.25</v>
      </c>
      <c r="K65" s="60">
        <v>26115.95</v>
      </c>
      <c r="L65" s="60">
        <v>25000</v>
      </c>
      <c r="M65" s="60">
        <v>25500</v>
      </c>
      <c r="N65" s="60">
        <v>25500</v>
      </c>
      <c r="O65" s="60">
        <v>25000</v>
      </c>
      <c r="P65" s="56">
        <f>SUM(D65:O65)</f>
        <v>281970.42000000004</v>
      </c>
    </row>
    <row r="66" spans="1:16">
      <c r="A66" s="34" t="s">
        <v>150</v>
      </c>
      <c r="B66" s="33" t="s">
        <v>29</v>
      </c>
      <c r="C66" s="34" t="s">
        <v>151</v>
      </c>
      <c r="D66" s="60">
        <v>47651.44</v>
      </c>
      <c r="E66" s="60">
        <v>35798.29</v>
      </c>
      <c r="F66" s="60">
        <v>43585.65</v>
      </c>
      <c r="G66" s="60">
        <v>38920.31</v>
      </c>
      <c r="H66" s="60">
        <v>38411.01</v>
      </c>
      <c r="I66" s="56">
        <v>36975.58</v>
      </c>
      <c r="J66" s="60">
        <v>40983.18</v>
      </c>
      <c r="K66" s="60">
        <v>79332.33</v>
      </c>
      <c r="L66" s="60">
        <v>38700</v>
      </c>
      <c r="M66" s="60">
        <v>38700</v>
      </c>
      <c r="N66" s="60">
        <v>38700</v>
      </c>
      <c r="O66" s="60">
        <v>38700</v>
      </c>
      <c r="P66" s="56">
        <f>SUM(D66:O66)</f>
        <v>516457.79000000004</v>
      </c>
    </row>
    <row r="67" spans="1:16">
      <c r="A67" s="34" t="s">
        <v>152</v>
      </c>
      <c r="B67" s="33" t="s">
        <v>29</v>
      </c>
      <c r="C67" s="34" t="s">
        <v>153</v>
      </c>
      <c r="D67" s="60">
        <v>3077528.03</v>
      </c>
      <c r="E67" s="60">
        <v>367818.17</v>
      </c>
      <c r="F67" s="60">
        <v>1165781.4099999999</v>
      </c>
      <c r="G67" s="60">
        <v>248097.08</v>
      </c>
      <c r="H67" s="60">
        <v>214620.59</v>
      </c>
      <c r="I67" s="56">
        <v>193595.14</v>
      </c>
      <c r="J67" s="60">
        <v>203618.15</v>
      </c>
      <c r="K67" s="60">
        <v>225474.27</v>
      </c>
      <c r="L67" s="60">
        <v>207500</v>
      </c>
      <c r="M67" s="60">
        <v>212200</v>
      </c>
      <c r="N67" s="60">
        <v>215000</v>
      </c>
      <c r="O67" s="60">
        <f>211600-1491.6</f>
        <v>210108.4</v>
      </c>
      <c r="P67" s="56">
        <f>SUM(D67:O67)</f>
        <v>6541341.2399999993</v>
      </c>
    </row>
    <row r="68" spans="1:16">
      <c r="A68" s="52" t="s">
        <v>154</v>
      </c>
      <c r="B68" s="33"/>
      <c r="C68" s="52" t="s">
        <v>155</v>
      </c>
      <c r="D68" s="54">
        <f t="shared" ref="D68:P68" si="46">SUM(D69:D71)</f>
        <v>3639.95</v>
      </c>
      <c r="E68" s="54">
        <f t="shared" si="46"/>
        <v>12340.77</v>
      </c>
      <c r="F68" s="54">
        <f t="shared" si="46"/>
        <v>9311.61</v>
      </c>
      <c r="G68" s="54">
        <f t="shared" si="46"/>
        <v>8059.24</v>
      </c>
      <c r="H68" s="54">
        <f t="shared" si="46"/>
        <v>13300.89</v>
      </c>
      <c r="I68" s="54">
        <f t="shared" si="46"/>
        <v>11024.35</v>
      </c>
      <c r="J68" s="54">
        <f t="shared" si="46"/>
        <v>11629.130000000001</v>
      </c>
      <c r="K68" s="54">
        <f t="shared" si="46"/>
        <v>8012.87</v>
      </c>
      <c r="L68" s="54">
        <f t="shared" si="46"/>
        <v>8192.4500000000007</v>
      </c>
      <c r="M68" s="54">
        <f t="shared" si="46"/>
        <v>8192.4500000000007</v>
      </c>
      <c r="N68" s="54">
        <f t="shared" si="46"/>
        <v>8192.4500000000007</v>
      </c>
      <c r="O68" s="54">
        <f t="shared" si="46"/>
        <v>8192.4500000000007</v>
      </c>
      <c r="P68" s="54">
        <f t="shared" si="46"/>
        <v>110088.60999999999</v>
      </c>
    </row>
    <row r="69" spans="1:16">
      <c r="A69" s="34" t="s">
        <v>156</v>
      </c>
      <c r="B69" s="33" t="s">
        <v>29</v>
      </c>
      <c r="C69" s="34" t="s">
        <v>157</v>
      </c>
      <c r="D69" s="60">
        <v>0</v>
      </c>
      <c r="E69" s="60">
        <v>0</v>
      </c>
      <c r="F69" s="60">
        <v>393.33</v>
      </c>
      <c r="G69" s="60">
        <v>112.38</v>
      </c>
      <c r="H69" s="60">
        <v>4857.66</v>
      </c>
      <c r="I69" s="56">
        <v>2112.12</v>
      </c>
      <c r="J69" s="60">
        <v>4932.8500000000004</v>
      </c>
      <c r="K69" s="60">
        <v>397.16</v>
      </c>
      <c r="L69" s="60">
        <v>500</v>
      </c>
      <c r="M69" s="60">
        <v>500</v>
      </c>
      <c r="N69" s="60">
        <v>500</v>
      </c>
      <c r="O69" s="60">
        <v>500</v>
      </c>
      <c r="P69" s="56">
        <f>SUM(D69:O69)</f>
        <v>14805.5</v>
      </c>
    </row>
    <row r="70" spans="1:16">
      <c r="A70" s="34" t="s">
        <v>158</v>
      </c>
      <c r="B70" s="33" t="s">
        <v>29</v>
      </c>
      <c r="C70" s="34" t="s">
        <v>159</v>
      </c>
      <c r="D70" s="60">
        <v>0</v>
      </c>
      <c r="E70" s="60">
        <v>4474.17</v>
      </c>
      <c r="F70" s="60">
        <v>4535.46</v>
      </c>
      <c r="G70" s="60">
        <v>4493.74</v>
      </c>
      <c r="H70" s="60">
        <v>4453.74</v>
      </c>
      <c r="I70" s="56">
        <v>4372.0200000000004</v>
      </c>
      <c r="J70" s="60">
        <v>4392.49</v>
      </c>
      <c r="K70" s="60">
        <v>4392.45</v>
      </c>
      <c r="L70" s="60">
        <f>K70</f>
        <v>4392.45</v>
      </c>
      <c r="M70" s="60">
        <f>L70</f>
        <v>4392.45</v>
      </c>
      <c r="N70" s="60">
        <f>M70</f>
        <v>4392.45</v>
      </c>
      <c r="O70" s="60">
        <f>N70</f>
        <v>4392.45</v>
      </c>
      <c r="P70" s="56">
        <f>SUM(D70:O70)</f>
        <v>48683.869999999995</v>
      </c>
    </row>
    <row r="71" spans="1:16">
      <c r="A71" s="34" t="s">
        <v>160</v>
      </c>
      <c r="B71" s="33" t="s">
        <v>29</v>
      </c>
      <c r="C71" s="34" t="s">
        <v>161</v>
      </c>
      <c r="D71" s="60">
        <v>3639.95</v>
      </c>
      <c r="E71" s="60">
        <v>7866.6</v>
      </c>
      <c r="F71" s="60">
        <v>4382.82</v>
      </c>
      <c r="G71" s="60">
        <v>3453.12</v>
      </c>
      <c r="H71" s="60">
        <v>3989.49</v>
      </c>
      <c r="I71" s="56">
        <v>4540.21</v>
      </c>
      <c r="J71" s="60">
        <v>2303.79</v>
      </c>
      <c r="K71" s="60">
        <v>3223.26</v>
      </c>
      <c r="L71" s="60">
        <v>3300</v>
      </c>
      <c r="M71" s="60">
        <v>3300</v>
      </c>
      <c r="N71" s="60">
        <v>3300</v>
      </c>
      <c r="O71" s="60">
        <v>3300</v>
      </c>
      <c r="P71" s="56">
        <f>SUM(D71:O71)</f>
        <v>46599.24</v>
      </c>
    </row>
    <row r="72" spans="1:16">
      <c r="A72" s="40" t="s">
        <v>162</v>
      </c>
      <c r="B72" s="41"/>
      <c r="C72" s="40" t="s">
        <v>163</v>
      </c>
      <c r="D72" s="42">
        <f t="shared" ref="D72:P72" si="47">SUM(D73+D101)</f>
        <v>3156050.92</v>
      </c>
      <c r="E72" s="42">
        <f t="shared" si="47"/>
        <v>2191807.48</v>
      </c>
      <c r="F72" s="42">
        <f t="shared" si="47"/>
        <v>2281964</v>
      </c>
      <c r="G72" s="42">
        <f t="shared" si="47"/>
        <v>2521423.1800000002</v>
      </c>
      <c r="H72" s="42">
        <f t="shared" si="47"/>
        <v>2476310.63</v>
      </c>
      <c r="I72" s="42">
        <f t="shared" si="47"/>
        <v>2098529.2999999998</v>
      </c>
      <c r="J72" s="42">
        <f t="shared" si="47"/>
        <v>2510897.29</v>
      </c>
      <c r="K72" s="42">
        <f t="shared" si="47"/>
        <v>2356958.63</v>
      </c>
      <c r="L72" s="42">
        <f t="shared" si="47"/>
        <v>2382387.13</v>
      </c>
      <c r="M72" s="42">
        <f t="shared" si="47"/>
        <v>2382387.13</v>
      </c>
      <c r="N72" s="42">
        <f t="shared" si="47"/>
        <v>2382387.13</v>
      </c>
      <c r="O72" s="42">
        <f t="shared" si="47"/>
        <v>4165176.34</v>
      </c>
      <c r="P72" s="42">
        <f t="shared" si="47"/>
        <v>30906279.159999996</v>
      </c>
    </row>
    <row r="73" spans="1:16">
      <c r="A73" s="44" t="s">
        <v>164</v>
      </c>
      <c r="B73" s="45"/>
      <c r="C73" s="44" t="s">
        <v>165</v>
      </c>
      <c r="D73" s="46">
        <f>SUM(D74+D85+D98)</f>
        <v>2579248.2799999998</v>
      </c>
      <c r="E73" s="46">
        <f t="shared" ref="E73:P73" si="48">SUM(E74+E85+E98)</f>
        <v>1748183.8199999998</v>
      </c>
      <c r="F73" s="46">
        <f t="shared" si="48"/>
        <v>1757108.57</v>
      </c>
      <c r="G73" s="46">
        <f t="shared" si="48"/>
        <v>2036414.34</v>
      </c>
      <c r="H73" s="46">
        <f t="shared" si="48"/>
        <v>2038436.35</v>
      </c>
      <c r="I73" s="46">
        <f t="shared" si="48"/>
        <v>1648288.2499999998</v>
      </c>
      <c r="J73" s="46">
        <f t="shared" si="48"/>
        <v>2133322.7800000003</v>
      </c>
      <c r="K73" s="46">
        <f t="shared" si="48"/>
        <v>1920865.87</v>
      </c>
      <c r="L73" s="46">
        <f t="shared" si="48"/>
        <v>1961387.13</v>
      </c>
      <c r="M73" s="46">
        <f t="shared" si="48"/>
        <v>1961387.13</v>
      </c>
      <c r="N73" s="46">
        <f t="shared" si="48"/>
        <v>1961387.13</v>
      </c>
      <c r="O73" s="46">
        <f t="shared" si="48"/>
        <v>3744176.34</v>
      </c>
      <c r="P73" s="46">
        <f t="shared" si="48"/>
        <v>25490205.989999998</v>
      </c>
    </row>
    <row r="74" spans="1:16">
      <c r="A74" s="47" t="s">
        <v>166</v>
      </c>
      <c r="B74" s="48"/>
      <c r="C74" s="47" t="s">
        <v>167</v>
      </c>
      <c r="D74" s="46">
        <f>D75</f>
        <v>643099.17999999993</v>
      </c>
      <c r="E74" s="46">
        <f t="shared" ref="E74:P74" si="49">E75</f>
        <v>633032.92000000004</v>
      </c>
      <c r="F74" s="46">
        <f t="shared" si="49"/>
        <v>631707.85000000009</v>
      </c>
      <c r="G74" s="46">
        <f t="shared" si="49"/>
        <v>634416.52999999991</v>
      </c>
      <c r="H74" s="46">
        <f t="shared" si="49"/>
        <v>620049.39</v>
      </c>
      <c r="I74" s="46">
        <f t="shared" si="49"/>
        <v>618122.55999999994</v>
      </c>
      <c r="J74" s="46">
        <f t="shared" si="49"/>
        <v>615957.15</v>
      </c>
      <c r="K74" s="46">
        <f t="shared" si="49"/>
        <v>624201.27</v>
      </c>
      <c r="L74" s="46">
        <f t="shared" si="49"/>
        <v>662055.1</v>
      </c>
      <c r="M74" s="46">
        <f t="shared" si="49"/>
        <v>662055.1</v>
      </c>
      <c r="N74" s="46">
        <f t="shared" si="49"/>
        <v>662055.1</v>
      </c>
      <c r="O74" s="46">
        <f t="shared" si="49"/>
        <v>1208947.8499999999</v>
      </c>
      <c r="P74" s="46">
        <f t="shared" si="49"/>
        <v>8215700</v>
      </c>
    </row>
    <row r="75" spans="1:16">
      <c r="A75" s="49" t="s">
        <v>168</v>
      </c>
      <c r="B75" s="50"/>
      <c r="C75" s="49" t="s">
        <v>169</v>
      </c>
      <c r="D75" s="51">
        <f>SUM(D76+D81+D83)</f>
        <v>643099.17999999993</v>
      </c>
      <c r="E75" s="51">
        <f t="shared" ref="E75:P75" si="50">SUM(E76+E81+E83)</f>
        <v>633032.92000000004</v>
      </c>
      <c r="F75" s="51">
        <f t="shared" si="50"/>
        <v>631707.85000000009</v>
      </c>
      <c r="G75" s="51">
        <f t="shared" si="50"/>
        <v>634416.52999999991</v>
      </c>
      <c r="H75" s="51">
        <f t="shared" si="50"/>
        <v>620049.39</v>
      </c>
      <c r="I75" s="51">
        <f t="shared" si="50"/>
        <v>618122.55999999994</v>
      </c>
      <c r="J75" s="51">
        <f t="shared" si="50"/>
        <v>615957.15</v>
      </c>
      <c r="K75" s="51">
        <f t="shared" si="50"/>
        <v>624201.27</v>
      </c>
      <c r="L75" s="51">
        <f t="shared" si="50"/>
        <v>662055.1</v>
      </c>
      <c r="M75" s="51">
        <f t="shared" si="50"/>
        <v>662055.1</v>
      </c>
      <c r="N75" s="51">
        <f t="shared" si="50"/>
        <v>662055.1</v>
      </c>
      <c r="O75" s="51">
        <f t="shared" si="50"/>
        <v>1208947.8499999999</v>
      </c>
      <c r="P75" s="51">
        <f t="shared" si="50"/>
        <v>8215700</v>
      </c>
    </row>
    <row r="76" spans="1:16" s="55" customFormat="1" ht="11.25">
      <c r="A76" s="52" t="s">
        <v>170</v>
      </c>
      <c r="B76" s="53"/>
      <c r="C76" s="52" t="s">
        <v>171</v>
      </c>
      <c r="D76" s="54">
        <f>SUM(D77:D80)</f>
        <v>398072.13</v>
      </c>
      <c r="E76" s="54">
        <f t="shared" ref="E76:P76" si="51">SUM(E77:E80)</f>
        <v>383438.62</v>
      </c>
      <c r="F76" s="54">
        <f t="shared" si="51"/>
        <v>383287.21</v>
      </c>
      <c r="G76" s="54">
        <f t="shared" si="51"/>
        <v>381225.42</v>
      </c>
      <c r="H76" s="54">
        <f t="shared" si="51"/>
        <v>369780.64999999997</v>
      </c>
      <c r="I76" s="54">
        <f t="shared" si="51"/>
        <v>366728.85</v>
      </c>
      <c r="J76" s="54">
        <f t="shared" si="51"/>
        <v>365570.37</v>
      </c>
      <c r="K76" s="54">
        <f t="shared" si="51"/>
        <v>375379.75</v>
      </c>
      <c r="L76" s="54">
        <f t="shared" si="51"/>
        <v>372055.1</v>
      </c>
      <c r="M76" s="54">
        <f t="shared" si="51"/>
        <v>372055.1</v>
      </c>
      <c r="N76" s="54">
        <f t="shared" si="51"/>
        <v>372055.1</v>
      </c>
      <c r="O76" s="54">
        <f t="shared" si="51"/>
        <v>796051.7</v>
      </c>
      <c r="P76" s="54">
        <f t="shared" si="51"/>
        <v>4935700</v>
      </c>
    </row>
    <row r="77" spans="1:16">
      <c r="A77" s="34" t="s">
        <v>172</v>
      </c>
      <c r="B77" s="33" t="s">
        <v>173</v>
      </c>
      <c r="C77" s="34" t="s">
        <v>174</v>
      </c>
      <c r="D77" s="60">
        <v>0</v>
      </c>
      <c r="E77" s="60">
        <v>5559.8</v>
      </c>
      <c r="F77" s="60">
        <v>2779.9</v>
      </c>
      <c r="G77" s="60">
        <v>2555.1</v>
      </c>
      <c r="H77" s="60">
        <v>2555.1</v>
      </c>
      <c r="I77" s="56">
        <v>2555.1</v>
      </c>
      <c r="J77" s="60">
        <v>0</v>
      </c>
      <c r="K77" s="60">
        <v>5110.2</v>
      </c>
      <c r="L77" s="60">
        <f>I77</f>
        <v>2555.1</v>
      </c>
      <c r="M77" s="60">
        <f t="shared" ref="M77:N79" si="52">L77</f>
        <v>2555.1</v>
      </c>
      <c r="N77" s="60">
        <f t="shared" si="52"/>
        <v>2555.1</v>
      </c>
      <c r="O77" s="60">
        <v>5619.5</v>
      </c>
      <c r="P77" s="56">
        <f>SUM(D77:O77)</f>
        <v>34400</v>
      </c>
    </row>
    <row r="78" spans="1:16">
      <c r="A78" s="34" t="s">
        <v>175</v>
      </c>
      <c r="B78" s="33" t="s">
        <v>173</v>
      </c>
      <c r="C78" s="34" t="s">
        <v>176</v>
      </c>
      <c r="D78" s="60">
        <v>392676.93</v>
      </c>
      <c r="E78" s="60">
        <v>373153.02</v>
      </c>
      <c r="F78" s="60">
        <v>373313.71</v>
      </c>
      <c r="G78" s="60">
        <v>370127.92</v>
      </c>
      <c r="H78" s="60">
        <v>359132.75</v>
      </c>
      <c r="I78" s="56">
        <v>355406.55</v>
      </c>
      <c r="J78" s="60">
        <v>356271.27</v>
      </c>
      <c r="K78" s="60">
        <v>360000</v>
      </c>
      <c r="L78" s="60">
        <f>K78</f>
        <v>360000</v>
      </c>
      <c r="M78" s="60">
        <f t="shared" si="52"/>
        <v>360000</v>
      </c>
      <c r="N78" s="60">
        <f t="shared" si="52"/>
        <v>360000</v>
      </c>
      <c r="O78" s="60">
        <v>779917.85</v>
      </c>
      <c r="P78" s="56">
        <f>SUM(D78:O78)</f>
        <v>4800000</v>
      </c>
    </row>
    <row r="79" spans="1:16">
      <c r="A79" s="34" t="s">
        <v>177</v>
      </c>
      <c r="B79" s="33" t="s">
        <v>173</v>
      </c>
      <c r="C79" s="34" t="s">
        <v>178</v>
      </c>
      <c r="D79" s="60">
        <v>0</v>
      </c>
      <c r="E79" s="60">
        <v>5</v>
      </c>
      <c r="F79" s="60">
        <v>2248</v>
      </c>
      <c r="G79" s="60">
        <v>1124</v>
      </c>
      <c r="H79" s="60">
        <v>1124</v>
      </c>
      <c r="I79" s="56">
        <v>1124</v>
      </c>
      <c r="J79" s="60">
        <v>1124</v>
      </c>
      <c r="K79" s="60">
        <v>1124</v>
      </c>
      <c r="L79" s="60">
        <v>1200</v>
      </c>
      <c r="M79" s="60">
        <f t="shared" si="52"/>
        <v>1200</v>
      </c>
      <c r="N79" s="60">
        <f t="shared" si="52"/>
        <v>1200</v>
      </c>
      <c r="O79" s="60">
        <v>1327</v>
      </c>
      <c r="P79" s="56">
        <f>SUM(D79:O79)</f>
        <v>12800</v>
      </c>
    </row>
    <row r="80" spans="1:16">
      <c r="A80" s="34" t="s">
        <v>179</v>
      </c>
      <c r="B80" s="33" t="s">
        <v>173</v>
      </c>
      <c r="C80" s="34" t="s">
        <v>180</v>
      </c>
      <c r="D80" s="60">
        <v>5395.2</v>
      </c>
      <c r="E80" s="60">
        <v>4720.8</v>
      </c>
      <c r="F80" s="60">
        <v>4945.6000000000004</v>
      </c>
      <c r="G80" s="60">
        <v>7418.4</v>
      </c>
      <c r="H80" s="60">
        <v>6968.8</v>
      </c>
      <c r="I80" s="56">
        <v>7643.2</v>
      </c>
      <c r="J80" s="60">
        <v>8175.1</v>
      </c>
      <c r="K80" s="60">
        <v>9145.5499999999993</v>
      </c>
      <c r="L80" s="60">
        <v>8300</v>
      </c>
      <c r="M80" s="60">
        <v>8300</v>
      </c>
      <c r="N80" s="60">
        <v>8300</v>
      </c>
      <c r="O80" s="60">
        <v>9187.35</v>
      </c>
      <c r="P80" s="56">
        <f>SUM(D80:O80)</f>
        <v>88500</v>
      </c>
    </row>
    <row r="81" spans="1:16">
      <c r="A81" s="52" t="s">
        <v>181</v>
      </c>
      <c r="B81" s="33"/>
      <c r="C81" s="52" t="s">
        <v>182</v>
      </c>
      <c r="D81" s="54">
        <f>D82</f>
        <v>208220.05</v>
      </c>
      <c r="E81" s="54">
        <f t="shared" ref="E81:P81" si="53">E82</f>
        <v>213165.65</v>
      </c>
      <c r="F81" s="54">
        <f t="shared" si="53"/>
        <v>212266.45</v>
      </c>
      <c r="G81" s="54">
        <f t="shared" si="53"/>
        <v>215863.26</v>
      </c>
      <c r="H81" s="54">
        <f t="shared" si="53"/>
        <v>213165.69</v>
      </c>
      <c r="I81" s="54">
        <f t="shared" si="53"/>
        <v>214515.46</v>
      </c>
      <c r="J81" s="54">
        <f t="shared" si="53"/>
        <v>213508.53</v>
      </c>
      <c r="K81" s="54">
        <f t="shared" si="53"/>
        <v>211718.47</v>
      </c>
      <c r="L81" s="54">
        <f t="shared" si="53"/>
        <v>250000</v>
      </c>
      <c r="M81" s="54">
        <f t="shared" si="53"/>
        <v>250000</v>
      </c>
      <c r="N81" s="54">
        <f t="shared" si="53"/>
        <v>250000</v>
      </c>
      <c r="O81" s="54">
        <f t="shared" si="53"/>
        <v>347576.44</v>
      </c>
      <c r="P81" s="54">
        <f t="shared" si="53"/>
        <v>2799999.9999999995</v>
      </c>
    </row>
    <row r="82" spans="1:16">
      <c r="A82" s="34" t="s">
        <v>183</v>
      </c>
      <c r="B82" s="33" t="s">
        <v>173</v>
      </c>
      <c r="C82" s="34" t="s">
        <v>184</v>
      </c>
      <c r="D82" s="60">
        <v>208220.05</v>
      </c>
      <c r="E82" s="60">
        <v>213165.65</v>
      </c>
      <c r="F82" s="60">
        <v>212266.45</v>
      </c>
      <c r="G82" s="60">
        <v>215863.26</v>
      </c>
      <c r="H82" s="60">
        <v>213165.69</v>
      </c>
      <c r="I82" s="56">
        <v>214515.46</v>
      </c>
      <c r="J82" s="60">
        <v>213508.53</v>
      </c>
      <c r="K82" s="60">
        <v>211718.47</v>
      </c>
      <c r="L82" s="60">
        <v>250000</v>
      </c>
      <c r="M82" s="60">
        <v>250000</v>
      </c>
      <c r="N82" s="60">
        <v>250000</v>
      </c>
      <c r="O82" s="60">
        <v>347576.44</v>
      </c>
      <c r="P82" s="56">
        <f>SUM(D82:O82)</f>
        <v>2799999.9999999995</v>
      </c>
    </row>
    <row r="83" spans="1:16">
      <c r="A83" s="52" t="s">
        <v>185</v>
      </c>
      <c r="B83" s="33"/>
      <c r="C83" s="52" t="s">
        <v>186</v>
      </c>
      <c r="D83" s="54">
        <f>D84</f>
        <v>36807</v>
      </c>
      <c r="E83" s="54">
        <f t="shared" ref="E83:P83" si="54">E84</f>
        <v>36428.65</v>
      </c>
      <c r="F83" s="54">
        <f t="shared" si="54"/>
        <v>36154.19</v>
      </c>
      <c r="G83" s="54">
        <f t="shared" si="54"/>
        <v>37327.85</v>
      </c>
      <c r="H83" s="54">
        <f t="shared" si="54"/>
        <v>37103.050000000003</v>
      </c>
      <c r="I83" s="54">
        <f t="shared" si="54"/>
        <v>36878.25</v>
      </c>
      <c r="J83" s="54">
        <f t="shared" si="54"/>
        <v>36878.25</v>
      </c>
      <c r="K83" s="54">
        <f t="shared" si="54"/>
        <v>37103.050000000003</v>
      </c>
      <c r="L83" s="54">
        <f t="shared" si="54"/>
        <v>40000</v>
      </c>
      <c r="M83" s="54">
        <f t="shared" si="54"/>
        <v>40000</v>
      </c>
      <c r="N83" s="54">
        <f t="shared" si="54"/>
        <v>40000</v>
      </c>
      <c r="O83" s="54">
        <f t="shared" si="54"/>
        <v>65319.71</v>
      </c>
      <c r="P83" s="54">
        <f t="shared" si="54"/>
        <v>480000</v>
      </c>
    </row>
    <row r="84" spans="1:16">
      <c r="A84" s="34" t="s">
        <v>187</v>
      </c>
      <c r="B84" s="33" t="s">
        <v>173</v>
      </c>
      <c r="C84" s="34" t="s">
        <v>188</v>
      </c>
      <c r="D84" s="60">
        <v>36807</v>
      </c>
      <c r="E84" s="60">
        <v>36428.65</v>
      </c>
      <c r="F84" s="60">
        <v>36154.19</v>
      </c>
      <c r="G84" s="60">
        <v>37327.85</v>
      </c>
      <c r="H84" s="60">
        <v>37103.050000000003</v>
      </c>
      <c r="I84" s="56">
        <v>36878.25</v>
      </c>
      <c r="J84" s="60">
        <v>36878.25</v>
      </c>
      <c r="K84" s="60">
        <v>37103.050000000003</v>
      </c>
      <c r="L84" s="60">
        <v>40000</v>
      </c>
      <c r="M84" s="60">
        <v>40000</v>
      </c>
      <c r="N84" s="60">
        <v>40000</v>
      </c>
      <c r="O84" s="60">
        <v>65319.71</v>
      </c>
      <c r="P84" s="56">
        <f>SUM(D84:O84)</f>
        <v>480000</v>
      </c>
    </row>
    <row r="85" spans="1:16">
      <c r="A85" s="49" t="s">
        <v>189</v>
      </c>
      <c r="B85" s="33"/>
      <c r="C85" s="49" t="s">
        <v>190</v>
      </c>
      <c r="D85" s="51">
        <f>SUM(D86+D88+D94+D96)</f>
        <v>1870302.2</v>
      </c>
      <c r="E85" s="51">
        <f t="shared" ref="E85:P85" si="55">SUM(E86+E88+E94+E96)</f>
        <v>1109073.6099999999</v>
      </c>
      <c r="F85" s="51">
        <f t="shared" si="55"/>
        <v>1097934.79</v>
      </c>
      <c r="G85" s="51">
        <f t="shared" si="55"/>
        <v>1112507.8600000001</v>
      </c>
      <c r="H85" s="51">
        <f t="shared" si="55"/>
        <v>1401000</v>
      </c>
      <c r="I85" s="51">
        <f t="shared" si="55"/>
        <v>998981.54999999993</v>
      </c>
      <c r="J85" s="51">
        <f t="shared" si="55"/>
        <v>1295020.8100000003</v>
      </c>
      <c r="K85" s="51">
        <f t="shared" si="55"/>
        <v>1294954.6000000001</v>
      </c>
      <c r="L85" s="51">
        <f t="shared" si="55"/>
        <v>1299332.03</v>
      </c>
      <c r="M85" s="51">
        <f t="shared" si="55"/>
        <v>1299332.03</v>
      </c>
      <c r="N85" s="51">
        <f t="shared" si="55"/>
        <v>1299332.03</v>
      </c>
      <c r="O85" s="51">
        <f t="shared" si="55"/>
        <v>2535228.4899999998</v>
      </c>
      <c r="P85" s="51">
        <f t="shared" si="55"/>
        <v>16613000</v>
      </c>
    </row>
    <row r="86" spans="1:16">
      <c r="A86" s="52" t="s">
        <v>191</v>
      </c>
      <c r="B86" s="33"/>
      <c r="C86" s="52" t="s">
        <v>192</v>
      </c>
      <c r="D86" s="54">
        <f>D87</f>
        <v>251.68</v>
      </c>
      <c r="E86" s="54">
        <f t="shared" ref="E86:P86" si="56">E87</f>
        <v>0</v>
      </c>
      <c r="F86" s="54">
        <f t="shared" si="56"/>
        <v>0</v>
      </c>
      <c r="G86" s="54">
        <f t="shared" si="56"/>
        <v>260.64</v>
      </c>
      <c r="H86" s="54">
        <f t="shared" si="56"/>
        <v>260.64</v>
      </c>
      <c r="I86" s="54">
        <f t="shared" si="56"/>
        <v>4325.45</v>
      </c>
      <c r="J86" s="54">
        <f t="shared" si="56"/>
        <v>552.46</v>
      </c>
      <c r="K86" s="54">
        <f t="shared" si="56"/>
        <v>3021</v>
      </c>
      <c r="L86" s="54">
        <f t="shared" si="56"/>
        <v>1332.03</v>
      </c>
      <c r="M86" s="54">
        <f t="shared" si="56"/>
        <v>1332.03</v>
      </c>
      <c r="N86" s="54">
        <f t="shared" si="56"/>
        <v>1332.03</v>
      </c>
      <c r="O86" s="54">
        <f t="shared" si="56"/>
        <v>1332.04</v>
      </c>
      <c r="P86" s="54">
        <f t="shared" si="56"/>
        <v>14000</v>
      </c>
    </row>
    <row r="87" spans="1:16">
      <c r="A87" s="34" t="s">
        <v>193</v>
      </c>
      <c r="B87" s="33" t="s">
        <v>173</v>
      </c>
      <c r="C87" s="34" t="s">
        <v>194</v>
      </c>
      <c r="D87" s="60">
        <v>251.68</v>
      </c>
      <c r="E87" s="60">
        <v>0</v>
      </c>
      <c r="F87" s="60">
        <v>0</v>
      </c>
      <c r="G87" s="60">
        <v>260.64</v>
      </c>
      <c r="H87" s="60">
        <v>260.64</v>
      </c>
      <c r="I87" s="56">
        <v>4325.45</v>
      </c>
      <c r="J87" s="60">
        <v>552.46</v>
      </c>
      <c r="K87" s="60">
        <v>3021</v>
      </c>
      <c r="L87" s="60">
        <v>1332.03</v>
      </c>
      <c r="M87" s="60">
        <f>L87</f>
        <v>1332.03</v>
      </c>
      <c r="N87" s="60">
        <f>M87</f>
        <v>1332.03</v>
      </c>
      <c r="O87" s="60">
        <v>1332.04</v>
      </c>
      <c r="P87" s="56">
        <f>SUM(D87:O87)</f>
        <v>14000</v>
      </c>
    </row>
    <row r="88" spans="1:16">
      <c r="A88" s="52" t="s">
        <v>195</v>
      </c>
      <c r="B88" s="33"/>
      <c r="C88" s="52" t="s">
        <v>196</v>
      </c>
      <c r="D88" s="54">
        <f>SUM(D89:D93)</f>
        <v>1787527.6400000001</v>
      </c>
      <c r="E88" s="54">
        <f t="shared" ref="E88:P88" si="57">SUM(E89:E93)</f>
        <v>1031262.09</v>
      </c>
      <c r="F88" s="54">
        <f t="shared" si="57"/>
        <v>1017172.32</v>
      </c>
      <c r="G88" s="54">
        <f t="shared" si="57"/>
        <v>1031348.8300000001</v>
      </c>
      <c r="H88" s="54">
        <f t="shared" si="57"/>
        <v>1279921.26</v>
      </c>
      <c r="I88" s="54">
        <f t="shared" si="57"/>
        <v>900334.6399999999</v>
      </c>
      <c r="J88" s="54">
        <f t="shared" si="57"/>
        <v>1199519.3500000003</v>
      </c>
      <c r="K88" s="54">
        <f t="shared" si="57"/>
        <v>1196104.68</v>
      </c>
      <c r="L88" s="54">
        <f t="shared" si="57"/>
        <v>1201000</v>
      </c>
      <c r="M88" s="54">
        <f t="shared" si="57"/>
        <v>1201000</v>
      </c>
      <c r="N88" s="54">
        <f t="shared" si="57"/>
        <v>1201000</v>
      </c>
      <c r="O88" s="54">
        <f t="shared" si="57"/>
        <v>2328509.19</v>
      </c>
      <c r="P88" s="54">
        <f t="shared" si="57"/>
        <v>15374700</v>
      </c>
    </row>
    <row r="89" spans="1:16">
      <c r="A89" s="34" t="s">
        <v>197</v>
      </c>
      <c r="B89" s="33" t="s">
        <v>173</v>
      </c>
      <c r="C89" s="34" t="s">
        <v>198</v>
      </c>
      <c r="D89" s="60">
        <v>0</v>
      </c>
      <c r="E89" s="60">
        <v>39961.89</v>
      </c>
      <c r="F89" s="60">
        <v>15552.69</v>
      </c>
      <c r="G89" s="60">
        <v>15174.31</v>
      </c>
      <c r="H89" s="60">
        <v>17904.259999999998</v>
      </c>
      <c r="I89" s="56">
        <v>20488.52</v>
      </c>
      <c r="J89" s="60">
        <v>0</v>
      </c>
      <c r="K89" s="60">
        <v>32267.33</v>
      </c>
      <c r="L89" s="60">
        <v>20000</v>
      </c>
      <c r="M89" s="60">
        <v>20000</v>
      </c>
      <c r="N89" s="60">
        <v>20000</v>
      </c>
      <c r="O89" s="60">
        <v>28651</v>
      </c>
      <c r="P89" s="56">
        <f>SUM(D89:O89)</f>
        <v>230000</v>
      </c>
    </row>
    <row r="90" spans="1:16">
      <c r="A90" s="34" t="s">
        <v>199</v>
      </c>
      <c r="B90" s="33" t="s">
        <v>173</v>
      </c>
      <c r="C90" s="34" t="s">
        <v>200</v>
      </c>
      <c r="D90" s="60">
        <v>1767798.47</v>
      </c>
      <c r="E90" s="60">
        <v>974849.59</v>
      </c>
      <c r="F90" s="60">
        <v>981974.1</v>
      </c>
      <c r="G90" s="60">
        <v>989926.48</v>
      </c>
      <c r="H90" s="60">
        <v>1230999.5900000001</v>
      </c>
      <c r="I90" s="56">
        <v>843632</v>
      </c>
      <c r="J90" s="60">
        <v>1168813.81</v>
      </c>
      <c r="K90" s="60">
        <v>1131763.94</v>
      </c>
      <c r="L90" s="60">
        <v>1150000</v>
      </c>
      <c r="M90" s="60">
        <f t="shared" ref="M90:N93" si="58">L90</f>
        <v>1150000</v>
      </c>
      <c r="N90" s="60">
        <f t="shared" si="58"/>
        <v>1150000</v>
      </c>
      <c r="O90" s="60">
        <v>2260242.02</v>
      </c>
      <c r="P90" s="56">
        <f>SUM(D90:O90)</f>
        <v>14800000</v>
      </c>
    </row>
    <row r="91" spans="1:16">
      <c r="A91" s="34" t="s">
        <v>201</v>
      </c>
      <c r="B91" s="33" t="s">
        <v>173</v>
      </c>
      <c r="C91" s="34" t="s">
        <v>202</v>
      </c>
      <c r="D91" s="60">
        <v>0</v>
      </c>
      <c r="E91" s="60">
        <v>3067.67</v>
      </c>
      <c r="F91" s="60">
        <v>3067.67</v>
      </c>
      <c r="G91" s="60">
        <v>3066.63</v>
      </c>
      <c r="H91" s="60">
        <v>5156.22</v>
      </c>
      <c r="I91" s="56">
        <v>6902.83</v>
      </c>
      <c r="J91" s="60">
        <v>5732.11</v>
      </c>
      <c r="K91" s="60">
        <v>5859.8</v>
      </c>
      <c r="L91" s="60">
        <v>5000</v>
      </c>
      <c r="M91" s="60">
        <f t="shared" si="58"/>
        <v>5000</v>
      </c>
      <c r="N91" s="60">
        <f t="shared" si="58"/>
        <v>5000</v>
      </c>
      <c r="O91" s="60">
        <v>5547.07</v>
      </c>
      <c r="P91" s="56">
        <f>SUM(D91:O91)</f>
        <v>53400.000000000007</v>
      </c>
    </row>
    <row r="92" spans="1:16">
      <c r="A92" s="34" t="s">
        <v>203</v>
      </c>
      <c r="B92" s="33" t="s">
        <v>173</v>
      </c>
      <c r="C92" s="34" t="s">
        <v>204</v>
      </c>
      <c r="D92" s="60">
        <v>19575.36</v>
      </c>
      <c r="E92" s="60">
        <v>13382.94</v>
      </c>
      <c r="F92" s="60">
        <v>16577.86</v>
      </c>
      <c r="G92" s="60">
        <v>23022.13</v>
      </c>
      <c r="H92" s="60">
        <v>25701.91</v>
      </c>
      <c r="I92" s="56">
        <v>26425.22</v>
      </c>
      <c r="J92" s="60">
        <v>24635.82</v>
      </c>
      <c r="K92" s="60">
        <v>24367.45</v>
      </c>
      <c r="L92" s="60">
        <v>25000</v>
      </c>
      <c r="M92" s="60">
        <f t="shared" si="58"/>
        <v>25000</v>
      </c>
      <c r="N92" s="60">
        <f t="shared" si="58"/>
        <v>25000</v>
      </c>
      <c r="O92" s="60">
        <v>33611.31</v>
      </c>
      <c r="P92" s="56">
        <f>SUM(D92:O92)</f>
        <v>282300</v>
      </c>
    </row>
    <row r="93" spans="1:16">
      <c r="A93" s="34" t="s">
        <v>205</v>
      </c>
      <c r="B93" s="33" t="s">
        <v>173</v>
      </c>
      <c r="C93" s="34" t="s">
        <v>206</v>
      </c>
      <c r="D93" s="60">
        <v>153.81</v>
      </c>
      <c r="E93" s="60">
        <v>0</v>
      </c>
      <c r="F93" s="60">
        <v>0</v>
      </c>
      <c r="G93" s="60">
        <v>159.28</v>
      </c>
      <c r="H93" s="60">
        <v>159.28</v>
      </c>
      <c r="I93" s="56">
        <v>2886.07</v>
      </c>
      <c r="J93" s="60">
        <v>337.61</v>
      </c>
      <c r="K93" s="60">
        <v>1846.16</v>
      </c>
      <c r="L93" s="60">
        <v>1000</v>
      </c>
      <c r="M93" s="60">
        <f t="shared" si="58"/>
        <v>1000</v>
      </c>
      <c r="N93" s="60">
        <f t="shared" si="58"/>
        <v>1000</v>
      </c>
      <c r="O93" s="60">
        <v>457.79</v>
      </c>
      <c r="P93" s="56">
        <f>SUM(D93:O93)</f>
        <v>9000</v>
      </c>
    </row>
    <row r="94" spans="1:16">
      <c r="A94" s="52" t="s">
        <v>207</v>
      </c>
      <c r="B94" s="33"/>
      <c r="C94" s="52" t="s">
        <v>208</v>
      </c>
      <c r="D94" s="54">
        <f>D95</f>
        <v>80795.12</v>
      </c>
      <c r="E94" s="54">
        <f t="shared" ref="E94:P94" si="59">E95</f>
        <v>76083.759999999995</v>
      </c>
      <c r="F94" s="54">
        <f t="shared" si="59"/>
        <v>79312.19</v>
      </c>
      <c r="G94" s="54">
        <f t="shared" si="59"/>
        <v>79170.63</v>
      </c>
      <c r="H94" s="54">
        <f t="shared" si="59"/>
        <v>118420.33</v>
      </c>
      <c r="I94" s="54">
        <f t="shared" si="59"/>
        <v>92396.92</v>
      </c>
      <c r="J94" s="54">
        <f t="shared" si="59"/>
        <v>93024.46</v>
      </c>
      <c r="K94" s="54">
        <f t="shared" si="59"/>
        <v>93784.35</v>
      </c>
      <c r="L94" s="54">
        <f t="shared" si="59"/>
        <v>95000</v>
      </c>
      <c r="M94" s="54">
        <f t="shared" si="59"/>
        <v>95000</v>
      </c>
      <c r="N94" s="54">
        <f t="shared" si="59"/>
        <v>95000</v>
      </c>
      <c r="O94" s="54">
        <f t="shared" si="59"/>
        <v>202012.24</v>
      </c>
      <c r="P94" s="54">
        <f t="shared" si="59"/>
        <v>1200000</v>
      </c>
    </row>
    <row r="95" spans="1:16">
      <c r="A95" s="34" t="s">
        <v>209</v>
      </c>
      <c r="B95" s="33" t="s">
        <v>173</v>
      </c>
      <c r="C95" s="34" t="s">
        <v>210</v>
      </c>
      <c r="D95" s="60">
        <v>80795.12</v>
      </c>
      <c r="E95" s="60">
        <v>76083.759999999995</v>
      </c>
      <c r="F95" s="60">
        <v>79312.19</v>
      </c>
      <c r="G95" s="60">
        <v>79170.63</v>
      </c>
      <c r="H95" s="60">
        <v>118420.33</v>
      </c>
      <c r="I95" s="56">
        <v>92396.92</v>
      </c>
      <c r="J95" s="60">
        <v>93024.46</v>
      </c>
      <c r="K95" s="60">
        <v>93784.35</v>
      </c>
      <c r="L95" s="60">
        <v>95000</v>
      </c>
      <c r="M95" s="60">
        <f>L95</f>
        <v>95000</v>
      </c>
      <c r="N95" s="60">
        <f>M95</f>
        <v>95000</v>
      </c>
      <c r="O95" s="60">
        <v>202012.24</v>
      </c>
      <c r="P95" s="56">
        <f>SUM(D95:O95)</f>
        <v>1200000</v>
      </c>
    </row>
    <row r="96" spans="1:16">
      <c r="A96" s="52" t="s">
        <v>211</v>
      </c>
      <c r="B96" s="33"/>
      <c r="C96" s="52" t="s">
        <v>212</v>
      </c>
      <c r="D96" s="54">
        <f>D97</f>
        <v>1727.76</v>
      </c>
      <c r="E96" s="54">
        <f t="shared" ref="E96:P96" si="60">E97</f>
        <v>1727.76</v>
      </c>
      <c r="F96" s="54">
        <f t="shared" si="60"/>
        <v>1450.28</v>
      </c>
      <c r="G96" s="54">
        <f t="shared" si="60"/>
        <v>1727.76</v>
      </c>
      <c r="H96" s="54">
        <f t="shared" si="60"/>
        <v>2397.77</v>
      </c>
      <c r="I96" s="54">
        <f t="shared" si="60"/>
        <v>1924.54</v>
      </c>
      <c r="J96" s="54">
        <f t="shared" si="60"/>
        <v>1924.54</v>
      </c>
      <c r="K96" s="54">
        <f t="shared" si="60"/>
        <v>2044.57</v>
      </c>
      <c r="L96" s="54">
        <f t="shared" si="60"/>
        <v>2000</v>
      </c>
      <c r="M96" s="54">
        <f t="shared" si="60"/>
        <v>2000</v>
      </c>
      <c r="N96" s="54">
        <f t="shared" si="60"/>
        <v>2000</v>
      </c>
      <c r="O96" s="54">
        <f t="shared" si="60"/>
        <v>3375.02</v>
      </c>
      <c r="P96" s="54">
        <f t="shared" si="60"/>
        <v>24300</v>
      </c>
    </row>
    <row r="97" spans="1:16">
      <c r="A97" s="34" t="s">
        <v>213</v>
      </c>
      <c r="B97" s="33" t="s">
        <v>173</v>
      </c>
      <c r="C97" s="34" t="s">
        <v>214</v>
      </c>
      <c r="D97" s="60">
        <v>1727.76</v>
      </c>
      <c r="E97" s="60">
        <v>1727.76</v>
      </c>
      <c r="F97" s="60">
        <v>1450.28</v>
      </c>
      <c r="G97" s="60">
        <v>1727.76</v>
      </c>
      <c r="H97" s="60">
        <v>2397.77</v>
      </c>
      <c r="I97" s="56">
        <v>1924.54</v>
      </c>
      <c r="J97" s="60">
        <v>1924.54</v>
      </c>
      <c r="K97" s="60">
        <v>2044.57</v>
      </c>
      <c r="L97" s="60">
        <v>2000</v>
      </c>
      <c r="M97" s="60">
        <f>L97</f>
        <v>2000</v>
      </c>
      <c r="N97" s="60">
        <f>M97</f>
        <v>2000</v>
      </c>
      <c r="O97" s="60">
        <v>3375.02</v>
      </c>
      <c r="P97" s="56">
        <f>SUM(D97:O97)</f>
        <v>24300</v>
      </c>
    </row>
    <row r="98" spans="1:16">
      <c r="A98" s="49" t="s">
        <v>215</v>
      </c>
      <c r="B98" s="33"/>
      <c r="C98" s="49" t="s">
        <v>216</v>
      </c>
      <c r="D98" s="51">
        <f t="shared" ref="D98:P98" si="61">SUM(D99:D100)</f>
        <v>65846.899999999994</v>
      </c>
      <c r="E98" s="51">
        <f t="shared" si="61"/>
        <v>6077.29</v>
      </c>
      <c r="F98" s="51">
        <f t="shared" si="61"/>
        <v>27465.93</v>
      </c>
      <c r="G98" s="51">
        <f t="shared" si="61"/>
        <v>289489.95</v>
      </c>
      <c r="H98" s="51">
        <f t="shared" si="61"/>
        <v>17386.96</v>
      </c>
      <c r="I98" s="51">
        <f t="shared" si="61"/>
        <v>31184.14</v>
      </c>
      <c r="J98" s="51">
        <f t="shared" si="61"/>
        <v>222344.82</v>
      </c>
      <c r="K98" s="51">
        <f t="shared" si="61"/>
        <v>1710</v>
      </c>
      <c r="L98" s="51">
        <f t="shared" si="61"/>
        <v>0</v>
      </c>
      <c r="M98" s="51">
        <f t="shared" si="61"/>
        <v>0</v>
      </c>
      <c r="N98" s="51">
        <f t="shared" si="61"/>
        <v>0</v>
      </c>
      <c r="O98" s="51">
        <f t="shared" si="61"/>
        <v>0</v>
      </c>
      <c r="P98" s="51">
        <f t="shared" si="61"/>
        <v>661505.99</v>
      </c>
    </row>
    <row r="99" spans="1:16">
      <c r="A99" s="34" t="s">
        <v>217</v>
      </c>
      <c r="B99" s="33" t="s">
        <v>218</v>
      </c>
      <c r="C99" s="34" t="s">
        <v>219</v>
      </c>
      <c r="D99" s="60">
        <v>63846.9</v>
      </c>
      <c r="E99" s="60">
        <v>6077.29</v>
      </c>
      <c r="F99" s="60">
        <v>20125.93</v>
      </c>
      <c r="G99" s="60">
        <v>289489.95</v>
      </c>
      <c r="H99" s="60">
        <v>17386.96</v>
      </c>
      <c r="I99" s="56">
        <v>21534.14</v>
      </c>
      <c r="J99" s="60">
        <v>222344.82</v>
      </c>
      <c r="K99" s="60">
        <v>1710</v>
      </c>
      <c r="L99" s="60"/>
      <c r="M99" s="60"/>
      <c r="N99" s="60"/>
      <c r="O99" s="60"/>
      <c r="P99" s="56">
        <f>SUM(D99:O99)</f>
        <v>642515.99</v>
      </c>
    </row>
    <row r="100" spans="1:16">
      <c r="A100" s="34" t="s">
        <v>220</v>
      </c>
      <c r="B100" s="33" t="s">
        <v>221</v>
      </c>
      <c r="C100" s="34" t="s">
        <v>222</v>
      </c>
      <c r="D100" s="60">
        <v>2000</v>
      </c>
      <c r="E100" s="60">
        <v>0</v>
      </c>
      <c r="F100" s="60">
        <v>7340</v>
      </c>
      <c r="G100" s="60">
        <v>0</v>
      </c>
      <c r="H100" s="60">
        <v>0</v>
      </c>
      <c r="I100" s="56">
        <v>9650</v>
      </c>
      <c r="J100" s="60">
        <v>0</v>
      </c>
      <c r="K100" s="60"/>
      <c r="L100" s="60"/>
      <c r="M100" s="60"/>
      <c r="N100" s="60"/>
      <c r="O100" s="60"/>
      <c r="P100" s="56">
        <f>SUM(D100:O100)</f>
        <v>18990</v>
      </c>
    </row>
    <row r="101" spans="1:16">
      <c r="A101" s="47" t="s">
        <v>223</v>
      </c>
      <c r="B101" s="33" t="s">
        <v>224</v>
      </c>
      <c r="C101" s="47" t="s">
        <v>225</v>
      </c>
      <c r="D101" s="46">
        <v>576802.64</v>
      </c>
      <c r="E101" s="46">
        <v>443623.66</v>
      </c>
      <c r="F101" s="46">
        <v>524855.43000000005</v>
      </c>
      <c r="G101" s="46">
        <v>485008.84</v>
      </c>
      <c r="H101" s="46">
        <v>437874.28</v>
      </c>
      <c r="I101" s="46">
        <v>450241.05</v>
      </c>
      <c r="J101" s="46">
        <v>377574.51</v>
      </c>
      <c r="K101" s="46">
        <v>436092.76</v>
      </c>
      <c r="L101" s="46">
        <v>421000</v>
      </c>
      <c r="M101" s="46">
        <v>421000</v>
      </c>
      <c r="N101" s="46">
        <v>421000</v>
      </c>
      <c r="O101" s="46">
        <v>421000</v>
      </c>
      <c r="P101" s="46">
        <f>SUM(D101:O101)</f>
        <v>5416073.1699999999</v>
      </c>
    </row>
    <row r="102" spans="1:16">
      <c r="A102" s="44" t="s">
        <v>226</v>
      </c>
      <c r="B102" s="33"/>
      <c r="C102" s="44" t="s">
        <v>227</v>
      </c>
      <c r="D102" s="46">
        <f t="shared" ref="D102:P102" si="62">SUM(D103+D108+D280)</f>
        <v>1791778.5899999999</v>
      </c>
      <c r="E102" s="46">
        <f t="shared" si="62"/>
        <v>3316260.41</v>
      </c>
      <c r="F102" s="46">
        <f t="shared" si="62"/>
        <v>2373144.3600000003</v>
      </c>
      <c r="G102" s="46">
        <f t="shared" si="62"/>
        <v>2585009.23</v>
      </c>
      <c r="H102" s="46">
        <f t="shared" si="62"/>
        <v>3470381.4299999997</v>
      </c>
      <c r="I102" s="46">
        <f t="shared" si="62"/>
        <v>3731042.6500000004</v>
      </c>
      <c r="J102" s="46">
        <f t="shared" si="62"/>
        <v>4028681.0300000007</v>
      </c>
      <c r="K102" s="46">
        <f t="shared" si="62"/>
        <v>5588562.6200000001</v>
      </c>
      <c r="L102" s="46">
        <f t="shared" si="62"/>
        <v>4406188.3299999991</v>
      </c>
      <c r="M102" s="46">
        <f t="shared" si="62"/>
        <v>4642264.1733333338</v>
      </c>
      <c r="N102" s="46">
        <f t="shared" si="62"/>
        <v>4861318.0827777758</v>
      </c>
      <c r="O102" s="46">
        <f t="shared" si="62"/>
        <v>4641204.289814814</v>
      </c>
      <c r="P102" s="46">
        <f t="shared" si="62"/>
        <v>45435835.195925921</v>
      </c>
    </row>
    <row r="103" spans="1:16">
      <c r="A103" s="47" t="s">
        <v>228</v>
      </c>
      <c r="B103" s="33"/>
      <c r="C103" s="47" t="s">
        <v>229</v>
      </c>
      <c r="D103" s="46">
        <f t="shared" ref="D103:P103" si="63">SUM(D104+D106)</f>
        <v>332.04</v>
      </c>
      <c r="E103" s="46">
        <f>SUM(E104+E106)</f>
        <v>0</v>
      </c>
      <c r="F103" s="46">
        <f>SUM(F104+F106)</f>
        <v>332.04</v>
      </c>
      <c r="G103" s="46">
        <f>SUM(G104+G106)</f>
        <v>166.02</v>
      </c>
      <c r="H103" s="46">
        <f>SUM(H104+H106)</f>
        <v>0</v>
      </c>
      <c r="I103" s="46">
        <f t="shared" si="63"/>
        <v>181.96</v>
      </c>
      <c r="J103" s="46">
        <f t="shared" si="63"/>
        <v>367.06</v>
      </c>
      <c r="K103" s="46">
        <f t="shared" si="63"/>
        <v>0</v>
      </c>
      <c r="L103" s="46">
        <f t="shared" si="63"/>
        <v>183</v>
      </c>
      <c r="M103" s="46">
        <f t="shared" si="63"/>
        <v>183</v>
      </c>
      <c r="N103" s="46">
        <f t="shared" si="63"/>
        <v>183</v>
      </c>
      <c r="O103" s="46">
        <f t="shared" si="63"/>
        <v>183</v>
      </c>
      <c r="P103" s="46">
        <f t="shared" si="63"/>
        <v>2111.12</v>
      </c>
    </row>
    <row r="104" spans="1:16">
      <c r="A104" s="49" t="s">
        <v>230</v>
      </c>
      <c r="B104" s="33"/>
      <c r="C104" s="49" t="s">
        <v>231</v>
      </c>
      <c r="D104" s="51">
        <f t="shared" ref="D104:P104" si="64">SUM(D105:D105)</f>
        <v>332.04</v>
      </c>
      <c r="E104" s="51">
        <f t="shared" si="64"/>
        <v>0</v>
      </c>
      <c r="F104" s="51">
        <f t="shared" si="64"/>
        <v>332.04</v>
      </c>
      <c r="G104" s="51">
        <f t="shared" si="64"/>
        <v>166.02</v>
      </c>
      <c r="H104" s="51">
        <f t="shared" si="64"/>
        <v>0</v>
      </c>
      <c r="I104" s="51">
        <f t="shared" si="64"/>
        <v>181.96</v>
      </c>
      <c r="J104" s="51">
        <f t="shared" si="64"/>
        <v>367.06</v>
      </c>
      <c r="K104" s="51">
        <f t="shared" si="64"/>
        <v>0</v>
      </c>
      <c r="L104" s="51">
        <f t="shared" si="64"/>
        <v>183</v>
      </c>
      <c r="M104" s="51">
        <f t="shared" si="64"/>
        <v>183</v>
      </c>
      <c r="N104" s="51">
        <f t="shared" si="64"/>
        <v>183</v>
      </c>
      <c r="O104" s="51">
        <f t="shared" si="64"/>
        <v>183</v>
      </c>
      <c r="P104" s="51">
        <f t="shared" si="64"/>
        <v>2111.12</v>
      </c>
    </row>
    <row r="105" spans="1:16">
      <c r="A105" s="34" t="s">
        <v>232</v>
      </c>
      <c r="B105" s="33" t="s">
        <v>29</v>
      </c>
      <c r="C105" s="34" t="s">
        <v>233</v>
      </c>
      <c r="D105" s="60">
        <v>332.04</v>
      </c>
      <c r="E105" s="60">
        <v>0</v>
      </c>
      <c r="F105" s="60">
        <v>332.04</v>
      </c>
      <c r="G105" s="60">
        <v>166.02</v>
      </c>
      <c r="H105" s="60">
        <v>0</v>
      </c>
      <c r="I105" s="56">
        <v>181.96</v>
      </c>
      <c r="J105" s="60">
        <v>367.06</v>
      </c>
      <c r="K105" s="60">
        <v>0</v>
      </c>
      <c r="L105" s="60">
        <v>183</v>
      </c>
      <c r="M105" s="60">
        <v>183</v>
      </c>
      <c r="N105" s="60">
        <v>183</v>
      </c>
      <c r="O105" s="60">
        <v>183</v>
      </c>
      <c r="P105" s="56">
        <f>SUM(D105:O105)</f>
        <v>2111.12</v>
      </c>
    </row>
    <row r="106" spans="1:16">
      <c r="A106" s="49" t="s">
        <v>234</v>
      </c>
      <c r="B106" s="33"/>
      <c r="C106" s="49" t="s">
        <v>235</v>
      </c>
      <c r="D106" s="51">
        <f t="shared" ref="D106:P106" si="65">D107</f>
        <v>0</v>
      </c>
      <c r="E106" s="51">
        <f t="shared" si="65"/>
        <v>0</v>
      </c>
      <c r="F106" s="51">
        <f t="shared" si="65"/>
        <v>0</v>
      </c>
      <c r="G106" s="51">
        <f t="shared" si="65"/>
        <v>0</v>
      </c>
      <c r="H106" s="51">
        <f t="shared" si="65"/>
        <v>0</v>
      </c>
      <c r="I106" s="51">
        <f t="shared" si="65"/>
        <v>0</v>
      </c>
      <c r="J106" s="51">
        <f t="shared" si="65"/>
        <v>0</v>
      </c>
      <c r="K106" s="51">
        <f t="shared" si="65"/>
        <v>0</v>
      </c>
      <c r="L106" s="51">
        <f t="shared" si="65"/>
        <v>0</v>
      </c>
      <c r="M106" s="51">
        <f t="shared" si="65"/>
        <v>0</v>
      </c>
      <c r="N106" s="51">
        <f t="shared" si="65"/>
        <v>0</v>
      </c>
      <c r="O106" s="51">
        <f t="shared" si="65"/>
        <v>0</v>
      </c>
      <c r="P106" s="51">
        <f t="shared" si="65"/>
        <v>0</v>
      </c>
    </row>
    <row r="107" spans="1:16">
      <c r="A107" s="34" t="s">
        <v>236</v>
      </c>
      <c r="B107" s="33" t="s">
        <v>29</v>
      </c>
      <c r="C107" s="34" t="s">
        <v>237</v>
      </c>
      <c r="D107" s="60">
        <v>0</v>
      </c>
      <c r="E107" s="60">
        <v>0</v>
      </c>
      <c r="F107" s="60">
        <v>0</v>
      </c>
      <c r="G107" s="60">
        <v>0</v>
      </c>
      <c r="H107" s="60">
        <v>0</v>
      </c>
      <c r="I107" s="56">
        <f>SUM(D107,E107,F107,G107,H107)</f>
        <v>0</v>
      </c>
      <c r="J107" s="60">
        <v>0</v>
      </c>
      <c r="K107" s="60">
        <v>0</v>
      </c>
      <c r="L107" s="60"/>
      <c r="M107" s="60"/>
      <c r="N107" s="60"/>
      <c r="O107" s="60"/>
      <c r="P107" s="56">
        <f>SUM(D107:O107)</f>
        <v>0</v>
      </c>
    </row>
    <row r="108" spans="1:16">
      <c r="A108" s="47" t="s">
        <v>238</v>
      </c>
      <c r="B108" s="33"/>
      <c r="C108" s="47" t="s">
        <v>239</v>
      </c>
      <c r="D108" s="46">
        <f t="shared" ref="D108:P108" si="66">SUM(D111+D109+D272)</f>
        <v>1791446.5499999998</v>
      </c>
      <c r="E108" s="46">
        <f t="shared" si="66"/>
        <v>3295651.6500000004</v>
      </c>
      <c r="F108" s="46">
        <f t="shared" si="66"/>
        <v>2334161.16</v>
      </c>
      <c r="G108" s="46">
        <f t="shared" si="66"/>
        <v>2565555.84</v>
      </c>
      <c r="H108" s="46">
        <f t="shared" si="66"/>
        <v>3451714.8099999996</v>
      </c>
      <c r="I108" s="46">
        <f t="shared" si="66"/>
        <v>3711725.3000000003</v>
      </c>
      <c r="J108" s="46">
        <f t="shared" si="66"/>
        <v>4028313.9700000007</v>
      </c>
      <c r="K108" s="46">
        <f t="shared" si="66"/>
        <v>5550211.4699999997</v>
      </c>
      <c r="L108" s="46">
        <f t="shared" si="66"/>
        <v>4386843.1499999994</v>
      </c>
      <c r="M108" s="46">
        <f t="shared" si="66"/>
        <v>4622910.0633333335</v>
      </c>
      <c r="N108" s="46">
        <f t="shared" si="66"/>
        <v>4841968.4377777763</v>
      </c>
      <c r="O108" s="46">
        <f t="shared" si="66"/>
        <v>4621854.6448148144</v>
      </c>
      <c r="P108" s="46">
        <f t="shared" si="66"/>
        <v>45202357.045925923</v>
      </c>
    </row>
    <row r="109" spans="1:16">
      <c r="A109" s="49" t="s">
        <v>240</v>
      </c>
      <c r="B109" s="33" t="s">
        <v>29</v>
      </c>
      <c r="C109" s="49" t="s">
        <v>241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/>
      <c r="M109" s="51"/>
      <c r="N109" s="51"/>
      <c r="O109" s="51"/>
      <c r="P109" s="56">
        <f>SUM(D109:O109)</f>
        <v>0</v>
      </c>
    </row>
    <row r="110" spans="1:16">
      <c r="A110" s="49" t="s">
        <v>242</v>
      </c>
      <c r="B110" s="33" t="s">
        <v>29</v>
      </c>
      <c r="C110" s="49" t="s">
        <v>243</v>
      </c>
      <c r="D110" s="51">
        <v>0</v>
      </c>
      <c r="E110" s="51">
        <v>0</v>
      </c>
      <c r="F110" s="51">
        <v>0</v>
      </c>
      <c r="G110" s="51"/>
      <c r="H110" s="51">
        <v>0</v>
      </c>
      <c r="I110" s="51">
        <v>0</v>
      </c>
      <c r="J110" s="51">
        <v>0</v>
      </c>
      <c r="K110" s="51">
        <v>0</v>
      </c>
      <c r="L110" s="51"/>
      <c r="M110" s="51"/>
      <c r="N110" s="51"/>
      <c r="O110" s="51"/>
      <c r="P110" s="56">
        <f>SUM(D110:O110)</f>
        <v>0</v>
      </c>
    </row>
    <row r="111" spans="1:16">
      <c r="A111" s="49" t="s">
        <v>244</v>
      </c>
      <c r="B111" s="33"/>
      <c r="C111" s="49" t="s">
        <v>245</v>
      </c>
      <c r="D111" s="51">
        <f t="shared" ref="D111:P111" si="67">SUM(D112+D268)</f>
        <v>564090.13</v>
      </c>
      <c r="E111" s="51">
        <f t="shared" si="67"/>
        <v>720328.77</v>
      </c>
      <c r="F111" s="51">
        <f t="shared" si="67"/>
        <v>672460.46</v>
      </c>
      <c r="G111" s="51">
        <f t="shared" si="67"/>
        <v>731920.40999999992</v>
      </c>
      <c r="H111" s="51">
        <f t="shared" si="67"/>
        <v>764228.35</v>
      </c>
      <c r="I111" s="51">
        <f t="shared" si="67"/>
        <v>724556.06</v>
      </c>
      <c r="J111" s="51">
        <f t="shared" si="67"/>
        <v>795178.65000000014</v>
      </c>
      <c r="K111" s="51">
        <f t="shared" si="67"/>
        <v>742965.99</v>
      </c>
      <c r="L111" s="51">
        <f t="shared" si="67"/>
        <v>710372.09333333338</v>
      </c>
      <c r="M111" s="51">
        <f t="shared" si="67"/>
        <v>718086.41444444447</v>
      </c>
      <c r="N111" s="51">
        <f t="shared" si="67"/>
        <v>713455.09925925918</v>
      </c>
      <c r="O111" s="51">
        <f t="shared" si="67"/>
        <v>713662.152345679</v>
      </c>
      <c r="P111" s="51">
        <f t="shared" si="67"/>
        <v>8571304.5793827157</v>
      </c>
    </row>
    <row r="112" spans="1:16" ht="13.5" customHeight="1">
      <c r="A112" s="52" t="s">
        <v>246</v>
      </c>
      <c r="B112" s="33"/>
      <c r="C112" s="52" t="s">
        <v>247</v>
      </c>
      <c r="D112" s="54">
        <f t="shared" ref="D112:P112" si="68">SUM(D113+D114+D162+D163+D164+D165+D192+D210)</f>
        <v>290006.84000000003</v>
      </c>
      <c r="E112" s="54">
        <f t="shared" si="68"/>
        <v>394687.64</v>
      </c>
      <c r="F112" s="54">
        <f t="shared" si="68"/>
        <v>355598.65</v>
      </c>
      <c r="G112" s="54">
        <f t="shared" si="68"/>
        <v>369631.87</v>
      </c>
      <c r="H112" s="54">
        <f t="shared" si="68"/>
        <v>393981.98</v>
      </c>
      <c r="I112" s="54">
        <f t="shared" si="68"/>
        <v>355530.89</v>
      </c>
      <c r="J112" s="54">
        <f t="shared" si="68"/>
        <v>395660.84000000008</v>
      </c>
      <c r="K112" s="54">
        <f t="shared" si="68"/>
        <v>361405.72000000003</v>
      </c>
      <c r="L112" s="54">
        <f t="shared" si="68"/>
        <v>327004.34333333332</v>
      </c>
      <c r="M112" s="54">
        <f t="shared" si="68"/>
        <v>329937.80444444448</v>
      </c>
      <c r="N112" s="54">
        <f t="shared" si="68"/>
        <v>329096.22259259259</v>
      </c>
      <c r="O112" s="54">
        <f t="shared" si="68"/>
        <v>328370.40679012344</v>
      </c>
      <c r="P112" s="54">
        <f t="shared" si="68"/>
        <v>4230913.2071604934</v>
      </c>
    </row>
    <row r="113" spans="1:16">
      <c r="A113" s="52" t="s">
        <v>248</v>
      </c>
      <c r="B113" s="33" t="s">
        <v>249</v>
      </c>
      <c r="C113" s="52" t="s">
        <v>250</v>
      </c>
      <c r="D113" s="54">
        <v>23191.54</v>
      </c>
      <c r="E113" s="54">
        <v>29522.83</v>
      </c>
      <c r="F113" s="54">
        <v>34674.870000000003</v>
      </c>
      <c r="G113" s="54">
        <v>36768.51</v>
      </c>
      <c r="H113" s="54">
        <v>31521.68</v>
      </c>
      <c r="I113" s="54">
        <v>27992.16</v>
      </c>
      <c r="J113" s="54">
        <v>27343.09</v>
      </c>
      <c r="K113" s="54">
        <v>20542.18</v>
      </c>
      <c r="L113" s="54"/>
      <c r="M113" s="54"/>
      <c r="N113" s="54"/>
      <c r="O113" s="54"/>
      <c r="P113" s="54">
        <f>SUM(D113:O113)</f>
        <v>231556.86</v>
      </c>
    </row>
    <row r="114" spans="1:16">
      <c r="A114" s="52" t="s">
        <v>251</v>
      </c>
      <c r="B114" s="33"/>
      <c r="C114" s="52" t="s">
        <v>252</v>
      </c>
      <c r="D114" s="54">
        <f t="shared" ref="D114:P114" si="69">SUM(D115:D161)</f>
        <v>62847.159999999996</v>
      </c>
      <c r="E114" s="54">
        <f t="shared" si="69"/>
        <v>123393.78</v>
      </c>
      <c r="F114" s="54">
        <f t="shared" si="69"/>
        <v>107745.15000000001</v>
      </c>
      <c r="G114" s="54">
        <f t="shared" si="69"/>
        <v>88502.35000000002</v>
      </c>
      <c r="H114" s="54">
        <f t="shared" si="69"/>
        <v>104341.45</v>
      </c>
      <c r="I114" s="54">
        <f t="shared" si="69"/>
        <v>102417.93999999999</v>
      </c>
      <c r="J114" s="54">
        <f t="shared" si="69"/>
        <v>126590.18999999999</v>
      </c>
      <c r="K114" s="54">
        <f t="shared" si="69"/>
        <v>120528.23000000001</v>
      </c>
      <c r="L114" s="54">
        <f t="shared" si="69"/>
        <v>112224</v>
      </c>
      <c r="M114" s="54">
        <f t="shared" si="69"/>
        <v>112224</v>
      </c>
      <c r="N114" s="54">
        <f t="shared" si="69"/>
        <v>112224</v>
      </c>
      <c r="O114" s="54">
        <f t="shared" si="69"/>
        <v>112224</v>
      </c>
      <c r="P114" s="54">
        <f t="shared" si="69"/>
        <v>1285262.2500000002</v>
      </c>
    </row>
    <row r="115" spans="1:16">
      <c r="A115" s="34" t="s">
        <v>253</v>
      </c>
      <c r="B115" s="33" t="s">
        <v>254</v>
      </c>
      <c r="C115" s="34" t="s">
        <v>255</v>
      </c>
      <c r="D115" s="60">
        <v>130.52000000000001</v>
      </c>
      <c r="E115" s="60">
        <v>380.02</v>
      </c>
      <c r="F115" s="60">
        <v>273.31</v>
      </c>
      <c r="G115" s="60">
        <v>321.77999999999997</v>
      </c>
      <c r="H115" s="60">
        <v>345.44</v>
      </c>
      <c r="I115" s="56">
        <v>315.89</v>
      </c>
      <c r="J115" s="60">
        <v>346.89</v>
      </c>
      <c r="K115" s="60">
        <v>309.42</v>
      </c>
      <c r="L115" s="60">
        <v>324</v>
      </c>
      <c r="M115" s="60">
        <f>L115</f>
        <v>324</v>
      </c>
      <c r="N115" s="60">
        <f>M115</f>
        <v>324</v>
      </c>
      <c r="O115" s="60">
        <f>N115</f>
        <v>324</v>
      </c>
      <c r="P115" s="56">
        <f>SUM(D115:O115)</f>
        <v>3719.27</v>
      </c>
    </row>
    <row r="116" spans="1:16">
      <c r="A116" s="34" t="s">
        <v>256</v>
      </c>
      <c r="B116" s="33" t="s">
        <v>257</v>
      </c>
      <c r="C116" s="34" t="s">
        <v>258</v>
      </c>
      <c r="D116" s="60">
        <v>4400.67</v>
      </c>
      <c r="E116" s="60">
        <v>4384.92</v>
      </c>
      <c r="F116" s="60">
        <v>1388.24</v>
      </c>
      <c r="G116" s="60">
        <v>650.53</v>
      </c>
      <c r="H116" s="60">
        <v>1015.88</v>
      </c>
      <c r="I116" s="56">
        <v>1602.52</v>
      </c>
      <c r="J116" s="60">
        <v>3251.28</v>
      </c>
      <c r="K116" s="60">
        <v>2506.27</v>
      </c>
      <c r="L116" s="60">
        <v>2400</v>
      </c>
      <c r="M116" s="60">
        <f t="shared" ref="M116:O163" si="70">L116</f>
        <v>2400</v>
      </c>
      <c r="N116" s="60">
        <f t="shared" si="70"/>
        <v>2400</v>
      </c>
      <c r="O116" s="60">
        <f t="shared" si="70"/>
        <v>2400</v>
      </c>
      <c r="P116" s="56">
        <f t="shared" ref="P116:P164" si="71">SUM(D116:O116)</f>
        <v>28800.31</v>
      </c>
    </row>
    <row r="117" spans="1:16">
      <c r="A117" s="34" t="s">
        <v>259</v>
      </c>
      <c r="B117" s="33" t="s">
        <v>260</v>
      </c>
      <c r="C117" s="34" t="s">
        <v>261</v>
      </c>
      <c r="D117" s="60">
        <v>661.87</v>
      </c>
      <c r="E117" s="60">
        <v>8671.4500000000007</v>
      </c>
      <c r="F117" s="60">
        <v>5042.01</v>
      </c>
      <c r="G117" s="60">
        <v>3010.21</v>
      </c>
      <c r="H117" s="60">
        <v>744.85</v>
      </c>
      <c r="I117" s="56">
        <v>4464.6400000000003</v>
      </c>
      <c r="J117" s="60">
        <v>8409.24</v>
      </c>
      <c r="K117" s="60">
        <v>8633.49</v>
      </c>
      <c r="L117" s="60">
        <v>7100</v>
      </c>
      <c r="M117" s="60">
        <f t="shared" si="70"/>
        <v>7100</v>
      </c>
      <c r="N117" s="60">
        <f t="shared" si="70"/>
        <v>7100</v>
      </c>
      <c r="O117" s="60">
        <f t="shared" si="70"/>
        <v>7100</v>
      </c>
      <c r="P117" s="56">
        <f t="shared" si="71"/>
        <v>68037.759999999995</v>
      </c>
    </row>
    <row r="118" spans="1:16">
      <c r="A118" s="34" t="s">
        <v>262</v>
      </c>
      <c r="B118" s="33" t="s">
        <v>123</v>
      </c>
      <c r="C118" s="34" t="s">
        <v>263</v>
      </c>
      <c r="D118" s="60">
        <v>89.07</v>
      </c>
      <c r="E118" s="60">
        <v>368.69</v>
      </c>
      <c r="F118" s="60">
        <v>150.87</v>
      </c>
      <c r="G118" s="60">
        <v>609.28</v>
      </c>
      <c r="H118" s="60">
        <v>11686.19</v>
      </c>
      <c r="I118" s="56">
        <v>6069.26</v>
      </c>
      <c r="J118" s="60">
        <v>6159.37</v>
      </c>
      <c r="K118" s="60">
        <v>4217.99</v>
      </c>
      <c r="L118" s="60">
        <v>4100</v>
      </c>
      <c r="M118" s="60">
        <f t="shared" si="70"/>
        <v>4100</v>
      </c>
      <c r="N118" s="60">
        <f t="shared" si="70"/>
        <v>4100</v>
      </c>
      <c r="O118" s="60">
        <f t="shared" si="70"/>
        <v>4100</v>
      </c>
      <c r="P118" s="56">
        <f t="shared" si="71"/>
        <v>45750.720000000001</v>
      </c>
    </row>
    <row r="119" spans="1:16">
      <c r="A119" s="34" t="s">
        <v>264</v>
      </c>
      <c r="B119" s="33" t="s">
        <v>265</v>
      </c>
      <c r="C119" s="34" t="s">
        <v>266</v>
      </c>
      <c r="D119" s="60">
        <v>341.57</v>
      </c>
      <c r="E119" s="60">
        <v>1784.44</v>
      </c>
      <c r="F119" s="60">
        <v>41.41</v>
      </c>
      <c r="G119" s="60">
        <v>561.71</v>
      </c>
      <c r="H119" s="60">
        <v>346.06</v>
      </c>
      <c r="I119" s="56">
        <v>892.85</v>
      </c>
      <c r="J119" s="60">
        <v>1433.11</v>
      </c>
      <c r="K119" s="60">
        <v>1392.08</v>
      </c>
      <c r="L119" s="60">
        <v>1200</v>
      </c>
      <c r="M119" s="60">
        <f t="shared" si="70"/>
        <v>1200</v>
      </c>
      <c r="N119" s="60">
        <f t="shared" si="70"/>
        <v>1200</v>
      </c>
      <c r="O119" s="60">
        <f t="shared" si="70"/>
        <v>1200</v>
      </c>
      <c r="P119" s="56">
        <f t="shared" si="71"/>
        <v>11593.23</v>
      </c>
    </row>
    <row r="120" spans="1:16">
      <c r="A120" s="34" t="s">
        <v>267</v>
      </c>
      <c r="B120" s="33" t="s">
        <v>268</v>
      </c>
      <c r="C120" s="34" t="s">
        <v>269</v>
      </c>
      <c r="D120" s="60">
        <v>818.2</v>
      </c>
      <c r="E120" s="60">
        <v>1043.3699999999999</v>
      </c>
      <c r="F120" s="60">
        <v>1280.3599999999999</v>
      </c>
      <c r="G120" s="60">
        <v>1345.37</v>
      </c>
      <c r="H120" s="60">
        <v>1076.28</v>
      </c>
      <c r="I120" s="56">
        <v>1657.66</v>
      </c>
      <c r="J120" s="60">
        <v>1622.02</v>
      </c>
      <c r="K120" s="60">
        <v>2551.4499999999998</v>
      </c>
      <c r="L120" s="60">
        <v>1900</v>
      </c>
      <c r="M120" s="60">
        <f t="shared" si="70"/>
        <v>1900</v>
      </c>
      <c r="N120" s="60">
        <f t="shared" si="70"/>
        <v>1900</v>
      </c>
      <c r="O120" s="60">
        <f t="shared" si="70"/>
        <v>1900</v>
      </c>
      <c r="P120" s="56">
        <f t="shared" si="71"/>
        <v>18994.71</v>
      </c>
    </row>
    <row r="121" spans="1:16">
      <c r="A121" s="34" t="s">
        <v>270</v>
      </c>
      <c r="B121" s="33" t="s">
        <v>271</v>
      </c>
      <c r="C121" s="34" t="s">
        <v>272</v>
      </c>
      <c r="D121" s="60">
        <v>4101.78</v>
      </c>
      <c r="E121" s="60">
        <v>6630.87</v>
      </c>
      <c r="F121" s="60">
        <v>5886.35</v>
      </c>
      <c r="G121" s="60">
        <v>6535.08</v>
      </c>
      <c r="H121" s="60">
        <v>6872.62</v>
      </c>
      <c r="I121" s="56">
        <v>6365.76</v>
      </c>
      <c r="J121" s="60">
        <v>7305.26</v>
      </c>
      <c r="K121" s="60">
        <v>6521.51</v>
      </c>
      <c r="L121" s="60">
        <v>6700</v>
      </c>
      <c r="M121" s="60">
        <f t="shared" si="70"/>
        <v>6700</v>
      </c>
      <c r="N121" s="60">
        <f t="shared" si="70"/>
        <v>6700</v>
      </c>
      <c r="O121" s="60">
        <f t="shared" si="70"/>
        <v>6700</v>
      </c>
      <c r="P121" s="56">
        <f t="shared" si="71"/>
        <v>77019.23000000001</v>
      </c>
    </row>
    <row r="122" spans="1:16">
      <c r="A122" s="34" t="s">
        <v>273</v>
      </c>
      <c r="B122" s="33" t="s">
        <v>274</v>
      </c>
      <c r="C122" s="34" t="s">
        <v>275</v>
      </c>
      <c r="D122" s="60">
        <v>2234.71</v>
      </c>
      <c r="E122" s="60">
        <v>6638.89</v>
      </c>
      <c r="F122" s="60">
        <v>4578.6899999999996</v>
      </c>
      <c r="G122" s="60">
        <v>5109.13</v>
      </c>
      <c r="H122" s="60">
        <v>5454.69</v>
      </c>
      <c r="I122" s="56">
        <v>4943.16</v>
      </c>
      <c r="J122" s="60">
        <v>4935.9799999999996</v>
      </c>
      <c r="K122" s="60">
        <v>4795.6099999999997</v>
      </c>
      <c r="L122" s="60">
        <v>4800</v>
      </c>
      <c r="M122" s="60">
        <f t="shared" si="70"/>
        <v>4800</v>
      </c>
      <c r="N122" s="60">
        <f t="shared" si="70"/>
        <v>4800</v>
      </c>
      <c r="O122" s="60">
        <f t="shared" si="70"/>
        <v>4800</v>
      </c>
      <c r="P122" s="56">
        <f t="shared" si="71"/>
        <v>57890.86</v>
      </c>
    </row>
    <row r="123" spans="1:16">
      <c r="A123" s="34" t="s">
        <v>276</v>
      </c>
      <c r="B123" s="33" t="s">
        <v>277</v>
      </c>
      <c r="C123" s="34" t="s">
        <v>278</v>
      </c>
      <c r="D123" s="60">
        <v>740.89</v>
      </c>
      <c r="E123" s="60">
        <v>2632.82</v>
      </c>
      <c r="F123" s="60">
        <v>3136.25</v>
      </c>
      <c r="G123" s="60">
        <v>4104.16</v>
      </c>
      <c r="H123" s="60">
        <v>4501.9399999999996</v>
      </c>
      <c r="I123" s="56">
        <v>3353.69</v>
      </c>
      <c r="J123" s="60">
        <v>3935.38</v>
      </c>
      <c r="K123" s="60">
        <v>3552.5</v>
      </c>
      <c r="L123" s="60">
        <v>3600</v>
      </c>
      <c r="M123" s="60">
        <f t="shared" si="70"/>
        <v>3600</v>
      </c>
      <c r="N123" s="60">
        <f t="shared" si="70"/>
        <v>3600</v>
      </c>
      <c r="O123" s="60">
        <f t="shared" si="70"/>
        <v>3600</v>
      </c>
      <c r="P123" s="56">
        <f t="shared" si="71"/>
        <v>40357.629999999997</v>
      </c>
    </row>
    <row r="124" spans="1:16">
      <c r="A124" s="34" t="s">
        <v>279</v>
      </c>
      <c r="B124" s="33" t="s">
        <v>280</v>
      </c>
      <c r="C124" s="34" t="s">
        <v>281</v>
      </c>
      <c r="D124" s="60">
        <v>321.77</v>
      </c>
      <c r="E124" s="60">
        <v>2151.94</v>
      </c>
      <c r="F124" s="60">
        <v>1788.91</v>
      </c>
      <c r="G124" s="60">
        <v>2078.2199999999998</v>
      </c>
      <c r="H124" s="60">
        <v>75.14</v>
      </c>
      <c r="I124" s="56">
        <v>247.9</v>
      </c>
      <c r="J124" s="60">
        <v>1136.1199999999999</v>
      </c>
      <c r="K124" s="60">
        <v>1437.72</v>
      </c>
      <c r="L124" s="60">
        <v>940</v>
      </c>
      <c r="M124" s="60">
        <f t="shared" si="70"/>
        <v>940</v>
      </c>
      <c r="N124" s="60">
        <f t="shared" si="70"/>
        <v>940</v>
      </c>
      <c r="O124" s="60">
        <f t="shared" si="70"/>
        <v>940</v>
      </c>
      <c r="P124" s="56">
        <f t="shared" si="71"/>
        <v>12997.72</v>
      </c>
    </row>
    <row r="125" spans="1:16">
      <c r="A125" s="34" t="s">
        <v>282</v>
      </c>
      <c r="B125" s="33" t="s">
        <v>283</v>
      </c>
      <c r="C125" s="34" t="s">
        <v>284</v>
      </c>
      <c r="D125" s="60">
        <v>183.19</v>
      </c>
      <c r="E125" s="60">
        <v>356.74</v>
      </c>
      <c r="F125" s="60">
        <v>346.3</v>
      </c>
      <c r="G125" s="60">
        <v>270.02999999999997</v>
      </c>
      <c r="H125" s="60">
        <v>83.97</v>
      </c>
      <c r="I125" s="56">
        <v>3.09</v>
      </c>
      <c r="J125" s="60">
        <v>385.65</v>
      </c>
      <c r="K125" s="60">
        <v>998.73</v>
      </c>
      <c r="L125" s="60">
        <v>400</v>
      </c>
      <c r="M125" s="60">
        <f t="shared" si="70"/>
        <v>400</v>
      </c>
      <c r="N125" s="60">
        <f t="shared" si="70"/>
        <v>400</v>
      </c>
      <c r="O125" s="60">
        <f t="shared" si="70"/>
        <v>400</v>
      </c>
      <c r="P125" s="56">
        <f t="shared" si="71"/>
        <v>4227.7</v>
      </c>
    </row>
    <row r="126" spans="1:16">
      <c r="A126" s="34" t="s">
        <v>285</v>
      </c>
      <c r="B126" s="33" t="s">
        <v>286</v>
      </c>
      <c r="C126" s="34" t="s">
        <v>287</v>
      </c>
      <c r="D126" s="60">
        <v>1322.65</v>
      </c>
      <c r="E126" s="60">
        <v>5334.76</v>
      </c>
      <c r="F126" s="60">
        <v>4644.6400000000003</v>
      </c>
      <c r="G126" s="60">
        <v>6184.63</v>
      </c>
      <c r="H126" s="60">
        <v>7798.13</v>
      </c>
      <c r="I126" s="56">
        <v>6488.57</v>
      </c>
      <c r="J126" s="60">
        <v>6722.47</v>
      </c>
      <c r="K126" s="60">
        <v>4598.46</v>
      </c>
      <c r="L126" s="60">
        <v>4200</v>
      </c>
      <c r="M126" s="60">
        <f t="shared" si="70"/>
        <v>4200</v>
      </c>
      <c r="N126" s="60">
        <f t="shared" si="70"/>
        <v>4200</v>
      </c>
      <c r="O126" s="60">
        <f t="shared" si="70"/>
        <v>4200</v>
      </c>
      <c r="P126" s="56">
        <f t="shared" si="71"/>
        <v>59894.31</v>
      </c>
    </row>
    <row r="127" spans="1:16">
      <c r="A127" s="34" t="s">
        <v>288</v>
      </c>
      <c r="B127" s="33" t="s">
        <v>289</v>
      </c>
      <c r="C127" s="34" t="s">
        <v>290</v>
      </c>
      <c r="D127" s="60">
        <v>413</v>
      </c>
      <c r="E127" s="60">
        <v>1091.7</v>
      </c>
      <c r="F127" s="60">
        <v>784.24</v>
      </c>
      <c r="G127" s="60">
        <v>787.79</v>
      </c>
      <c r="H127" s="60">
        <v>619.14</v>
      </c>
      <c r="I127" s="56">
        <v>353.28</v>
      </c>
      <c r="J127" s="60">
        <v>322.56</v>
      </c>
      <c r="K127" s="60">
        <v>287.25</v>
      </c>
      <c r="L127" s="60">
        <v>250</v>
      </c>
      <c r="M127" s="60">
        <f t="shared" si="70"/>
        <v>250</v>
      </c>
      <c r="N127" s="60">
        <f t="shared" si="70"/>
        <v>250</v>
      </c>
      <c r="O127" s="60">
        <f t="shared" si="70"/>
        <v>250</v>
      </c>
      <c r="P127" s="56">
        <f t="shared" si="71"/>
        <v>5658.96</v>
      </c>
    </row>
    <row r="128" spans="1:16">
      <c r="A128" s="34" t="s">
        <v>291</v>
      </c>
      <c r="B128" s="33" t="s">
        <v>292</v>
      </c>
      <c r="C128" s="34" t="s">
        <v>293</v>
      </c>
      <c r="D128" s="60">
        <v>1054.57</v>
      </c>
      <c r="E128" s="60">
        <v>999.42</v>
      </c>
      <c r="F128" s="60">
        <v>1002.5</v>
      </c>
      <c r="G128" s="60">
        <v>1068.6199999999999</v>
      </c>
      <c r="H128" s="60">
        <v>1030.32</v>
      </c>
      <c r="I128" s="56">
        <v>127.58</v>
      </c>
      <c r="J128" s="60">
        <v>345.99</v>
      </c>
      <c r="K128" s="60">
        <v>299.42</v>
      </c>
      <c r="L128" s="60">
        <v>250</v>
      </c>
      <c r="M128" s="60">
        <f t="shared" si="70"/>
        <v>250</v>
      </c>
      <c r="N128" s="60">
        <f t="shared" si="70"/>
        <v>250</v>
      </c>
      <c r="O128" s="60">
        <f t="shared" si="70"/>
        <v>250</v>
      </c>
      <c r="P128" s="56">
        <f t="shared" si="71"/>
        <v>6928.4199999999992</v>
      </c>
    </row>
    <row r="129" spans="1:16">
      <c r="A129" s="34" t="s">
        <v>294</v>
      </c>
      <c r="B129" s="33" t="s">
        <v>295</v>
      </c>
      <c r="C129" s="34" t="s">
        <v>296</v>
      </c>
      <c r="D129" s="60">
        <v>223.05</v>
      </c>
      <c r="E129" s="60">
        <v>645.36</v>
      </c>
      <c r="F129" s="60">
        <v>635.6</v>
      </c>
      <c r="G129" s="60">
        <v>835.08</v>
      </c>
      <c r="H129" s="60">
        <v>1235.8399999999999</v>
      </c>
      <c r="I129" s="56">
        <v>1088.79</v>
      </c>
      <c r="J129" s="60">
        <v>1076.95</v>
      </c>
      <c r="K129" s="60">
        <v>1002.65</v>
      </c>
      <c r="L129" s="60">
        <v>1000</v>
      </c>
      <c r="M129" s="60">
        <f t="shared" si="70"/>
        <v>1000</v>
      </c>
      <c r="N129" s="60">
        <f t="shared" si="70"/>
        <v>1000</v>
      </c>
      <c r="O129" s="60">
        <f t="shared" si="70"/>
        <v>1000</v>
      </c>
      <c r="P129" s="56">
        <f t="shared" si="71"/>
        <v>10743.32</v>
      </c>
    </row>
    <row r="130" spans="1:16">
      <c r="A130" s="34" t="s">
        <v>297</v>
      </c>
      <c r="B130" s="33" t="s">
        <v>298</v>
      </c>
      <c r="C130" s="34" t="s">
        <v>299</v>
      </c>
      <c r="D130" s="60">
        <v>5461.41</v>
      </c>
      <c r="E130" s="60">
        <v>15733.5</v>
      </c>
      <c r="F130" s="60">
        <v>11270.54</v>
      </c>
      <c r="G130" s="60">
        <v>13235.37</v>
      </c>
      <c r="H130" s="60">
        <v>14046.35</v>
      </c>
      <c r="I130" s="56">
        <v>12769.17</v>
      </c>
      <c r="J130" s="60">
        <v>13651.07</v>
      </c>
      <c r="K130" s="60">
        <v>12333.86</v>
      </c>
      <c r="L130" s="60">
        <v>12500</v>
      </c>
      <c r="M130" s="60">
        <f t="shared" si="70"/>
        <v>12500</v>
      </c>
      <c r="N130" s="60">
        <f t="shared" si="70"/>
        <v>12500</v>
      </c>
      <c r="O130" s="60">
        <f t="shared" si="70"/>
        <v>12500</v>
      </c>
      <c r="P130" s="56">
        <f t="shared" si="71"/>
        <v>148501.27000000002</v>
      </c>
    </row>
    <row r="131" spans="1:16">
      <c r="A131" s="62" t="s">
        <v>300</v>
      </c>
      <c r="B131" s="33" t="s">
        <v>301</v>
      </c>
      <c r="C131" s="34" t="s">
        <v>302</v>
      </c>
      <c r="D131" s="60">
        <v>10787.16</v>
      </c>
      <c r="E131" s="60">
        <v>9790.18</v>
      </c>
      <c r="F131" s="60">
        <v>10114.74</v>
      </c>
      <c r="G131" s="60">
        <v>10880.69</v>
      </c>
      <c r="H131" s="60">
        <v>10929.26</v>
      </c>
      <c r="I131" s="56">
        <v>11342.78</v>
      </c>
      <c r="J131" s="60">
        <v>13943.52</v>
      </c>
      <c r="K131" s="60">
        <v>12611.64</v>
      </c>
      <c r="L131" s="60">
        <v>12600</v>
      </c>
      <c r="M131" s="60">
        <f t="shared" si="70"/>
        <v>12600</v>
      </c>
      <c r="N131" s="60">
        <f t="shared" si="70"/>
        <v>12600</v>
      </c>
      <c r="O131" s="60">
        <f t="shared" si="70"/>
        <v>12600</v>
      </c>
      <c r="P131" s="56">
        <f t="shared" si="71"/>
        <v>140799.97</v>
      </c>
    </row>
    <row r="132" spans="1:16">
      <c r="A132" s="34" t="s">
        <v>303</v>
      </c>
      <c r="B132" s="33" t="s">
        <v>304</v>
      </c>
      <c r="C132" s="34" t="s">
        <v>305</v>
      </c>
      <c r="D132" s="60">
        <v>283.04000000000002</v>
      </c>
      <c r="E132" s="60">
        <v>332.27</v>
      </c>
      <c r="F132" s="60">
        <v>261.3</v>
      </c>
      <c r="G132" s="60">
        <v>291.87</v>
      </c>
      <c r="H132" s="60">
        <v>285.66000000000003</v>
      </c>
      <c r="I132" s="56">
        <v>327.45</v>
      </c>
      <c r="J132" s="60">
        <v>309.68</v>
      </c>
      <c r="K132" s="60">
        <v>0</v>
      </c>
      <c r="L132" s="60">
        <v>0</v>
      </c>
      <c r="M132" s="60">
        <f t="shared" si="70"/>
        <v>0</v>
      </c>
      <c r="N132" s="60">
        <f t="shared" si="70"/>
        <v>0</v>
      </c>
      <c r="O132" s="60">
        <f t="shared" si="70"/>
        <v>0</v>
      </c>
      <c r="P132" s="56">
        <f t="shared" si="71"/>
        <v>2091.27</v>
      </c>
    </row>
    <row r="133" spans="1:16">
      <c r="A133" s="34" t="s">
        <v>306</v>
      </c>
      <c r="B133" s="33" t="s">
        <v>307</v>
      </c>
      <c r="C133" s="34" t="s">
        <v>308</v>
      </c>
      <c r="D133" s="60">
        <v>1783.83</v>
      </c>
      <c r="E133" s="60">
        <v>1301.3399999999999</v>
      </c>
      <c r="F133" s="60">
        <v>880.2</v>
      </c>
      <c r="G133" s="60">
        <v>1764.39</v>
      </c>
      <c r="H133" s="60">
        <v>1321.2</v>
      </c>
      <c r="I133" s="56">
        <v>1551.79</v>
      </c>
      <c r="J133" s="60">
        <v>578.16</v>
      </c>
      <c r="K133" s="60">
        <v>1178.74</v>
      </c>
      <c r="L133" s="60">
        <v>1100</v>
      </c>
      <c r="M133" s="60">
        <f t="shared" si="70"/>
        <v>1100</v>
      </c>
      <c r="N133" s="60">
        <f t="shared" si="70"/>
        <v>1100</v>
      </c>
      <c r="O133" s="60">
        <f t="shared" si="70"/>
        <v>1100</v>
      </c>
      <c r="P133" s="56">
        <f t="shared" si="71"/>
        <v>14759.65</v>
      </c>
    </row>
    <row r="134" spans="1:16">
      <c r="A134" s="34" t="s">
        <v>309</v>
      </c>
      <c r="B134" s="33" t="s">
        <v>310</v>
      </c>
      <c r="C134" s="34" t="s">
        <v>311</v>
      </c>
      <c r="D134" s="60">
        <v>55.63</v>
      </c>
      <c r="E134" s="60">
        <v>50.19</v>
      </c>
      <c r="F134" s="60">
        <v>710.18</v>
      </c>
      <c r="G134" s="60">
        <v>889.16</v>
      </c>
      <c r="H134" s="60">
        <v>917.96</v>
      </c>
      <c r="I134" s="56">
        <v>887.55</v>
      </c>
      <c r="J134" s="60">
        <v>1078.71</v>
      </c>
      <c r="K134" s="60">
        <v>960</v>
      </c>
      <c r="L134" s="60">
        <v>950</v>
      </c>
      <c r="M134" s="60">
        <f t="shared" si="70"/>
        <v>950</v>
      </c>
      <c r="N134" s="60">
        <f t="shared" si="70"/>
        <v>950</v>
      </c>
      <c r="O134" s="60">
        <f t="shared" si="70"/>
        <v>950</v>
      </c>
      <c r="P134" s="56">
        <f t="shared" si="71"/>
        <v>9349.380000000001</v>
      </c>
    </row>
    <row r="135" spans="1:16">
      <c r="A135" s="34" t="s">
        <v>312</v>
      </c>
      <c r="B135" s="33" t="s">
        <v>313</v>
      </c>
      <c r="C135" s="34" t="s">
        <v>314</v>
      </c>
      <c r="D135" s="60">
        <v>1.72</v>
      </c>
      <c r="E135" s="60">
        <v>1.64</v>
      </c>
      <c r="F135" s="60">
        <v>1.65</v>
      </c>
      <c r="G135" s="60">
        <v>1.8</v>
      </c>
      <c r="H135" s="60">
        <v>1.93</v>
      </c>
      <c r="I135" s="56">
        <v>1.58</v>
      </c>
      <c r="J135" s="60">
        <v>2.15</v>
      </c>
      <c r="K135" s="60">
        <v>0.75</v>
      </c>
      <c r="L135" s="60">
        <v>0</v>
      </c>
      <c r="M135" s="60">
        <f t="shared" si="70"/>
        <v>0</v>
      </c>
      <c r="N135" s="60">
        <f t="shared" si="70"/>
        <v>0</v>
      </c>
      <c r="O135" s="60">
        <f t="shared" si="70"/>
        <v>0</v>
      </c>
      <c r="P135" s="56">
        <f t="shared" si="71"/>
        <v>13.22</v>
      </c>
    </row>
    <row r="136" spans="1:16">
      <c r="A136" s="34" t="s">
        <v>315</v>
      </c>
      <c r="B136" s="33" t="s">
        <v>316</v>
      </c>
      <c r="C136" s="34" t="s">
        <v>317</v>
      </c>
      <c r="D136" s="60">
        <v>1149.5899999999999</v>
      </c>
      <c r="E136" s="60">
        <v>3396.82</v>
      </c>
      <c r="F136" s="60">
        <v>2431.19</v>
      </c>
      <c r="G136" s="60">
        <v>2865.96</v>
      </c>
      <c r="H136" s="60">
        <v>3077.06</v>
      </c>
      <c r="I136" s="56">
        <v>2811.77</v>
      </c>
      <c r="J136" s="60">
        <v>3085.17</v>
      </c>
      <c r="K136" s="60">
        <v>2750.51</v>
      </c>
      <c r="L136" s="60">
        <v>2800</v>
      </c>
      <c r="M136" s="60">
        <f t="shared" si="70"/>
        <v>2800</v>
      </c>
      <c r="N136" s="60">
        <f t="shared" si="70"/>
        <v>2800</v>
      </c>
      <c r="O136" s="60">
        <f t="shared" si="70"/>
        <v>2800</v>
      </c>
      <c r="P136" s="56">
        <f t="shared" si="71"/>
        <v>32768.07</v>
      </c>
    </row>
    <row r="137" spans="1:16">
      <c r="A137" s="34" t="s">
        <v>318</v>
      </c>
      <c r="B137" s="33" t="s">
        <v>319</v>
      </c>
      <c r="C137" s="34" t="s">
        <v>320</v>
      </c>
      <c r="D137" s="60">
        <v>1018.55</v>
      </c>
      <c r="E137" s="60">
        <v>3755.64</v>
      </c>
      <c r="F137" s="60">
        <v>1248.55</v>
      </c>
      <c r="G137" s="60">
        <v>1520.9</v>
      </c>
      <c r="H137" s="60">
        <v>1845.85</v>
      </c>
      <c r="I137" s="56">
        <v>1686.04</v>
      </c>
      <c r="J137" s="60">
        <v>2125.59</v>
      </c>
      <c r="K137" s="60">
        <v>1644.95</v>
      </c>
      <c r="L137" s="60">
        <v>1800</v>
      </c>
      <c r="M137" s="60">
        <f t="shared" si="70"/>
        <v>1800</v>
      </c>
      <c r="N137" s="60">
        <f t="shared" si="70"/>
        <v>1800</v>
      </c>
      <c r="O137" s="60">
        <f t="shared" si="70"/>
        <v>1800</v>
      </c>
      <c r="P137" s="56">
        <f t="shared" si="71"/>
        <v>22046.07</v>
      </c>
    </row>
    <row r="138" spans="1:16">
      <c r="A138" s="34" t="s">
        <v>321</v>
      </c>
      <c r="B138" s="33" t="s">
        <v>322</v>
      </c>
      <c r="C138" s="34" t="s">
        <v>323</v>
      </c>
      <c r="D138" s="60">
        <v>279.89999999999998</v>
      </c>
      <c r="E138" s="60">
        <v>264.83999999999997</v>
      </c>
      <c r="F138" s="60">
        <v>259.49</v>
      </c>
      <c r="G138" s="60">
        <v>282.43</v>
      </c>
      <c r="H138" s="60">
        <v>298.89</v>
      </c>
      <c r="I138" s="56">
        <v>286.73</v>
      </c>
      <c r="J138" s="60">
        <v>331.67</v>
      </c>
      <c r="K138" s="60">
        <v>304.77</v>
      </c>
      <c r="L138" s="60">
        <v>300</v>
      </c>
      <c r="M138" s="60">
        <f t="shared" si="70"/>
        <v>300</v>
      </c>
      <c r="N138" s="60">
        <f t="shared" si="70"/>
        <v>300</v>
      </c>
      <c r="O138" s="60">
        <f t="shared" si="70"/>
        <v>300</v>
      </c>
      <c r="P138" s="56">
        <f t="shared" si="71"/>
        <v>3508.7200000000003</v>
      </c>
    </row>
    <row r="139" spans="1:16">
      <c r="A139" s="34" t="s">
        <v>324</v>
      </c>
      <c r="B139" s="33" t="s">
        <v>325</v>
      </c>
      <c r="C139" s="34" t="s">
        <v>326</v>
      </c>
      <c r="D139" s="60">
        <v>1395.16</v>
      </c>
      <c r="E139" s="60">
        <v>2506.85</v>
      </c>
      <c r="F139" s="60">
        <v>1707.58</v>
      </c>
      <c r="G139" s="60">
        <v>2525.41</v>
      </c>
      <c r="H139" s="60">
        <v>2509.33</v>
      </c>
      <c r="I139" s="56">
        <v>2432.5100000000002</v>
      </c>
      <c r="J139" s="60">
        <v>2618.6999999999998</v>
      </c>
      <c r="K139" s="60">
        <v>2415.16</v>
      </c>
      <c r="L139" s="60">
        <v>2400</v>
      </c>
      <c r="M139" s="60">
        <f t="shared" si="70"/>
        <v>2400</v>
      </c>
      <c r="N139" s="60">
        <f t="shared" si="70"/>
        <v>2400</v>
      </c>
      <c r="O139" s="60">
        <f t="shared" si="70"/>
        <v>2400</v>
      </c>
      <c r="P139" s="56">
        <f t="shared" si="71"/>
        <v>27710.7</v>
      </c>
    </row>
    <row r="140" spans="1:16">
      <c r="A140" s="34" t="s">
        <v>327</v>
      </c>
      <c r="B140" s="33" t="s">
        <v>328</v>
      </c>
      <c r="C140" s="34" t="s">
        <v>329</v>
      </c>
      <c r="D140" s="60">
        <v>80.44</v>
      </c>
      <c r="E140" s="60">
        <v>72.48</v>
      </c>
      <c r="F140" s="60">
        <v>72.7</v>
      </c>
      <c r="G140" s="60">
        <v>77.5</v>
      </c>
      <c r="H140" s="60">
        <v>80</v>
      </c>
      <c r="I140" s="56">
        <v>77.349999999999994</v>
      </c>
      <c r="J140" s="60">
        <v>5746.56</v>
      </c>
      <c r="K140" s="60">
        <v>8299.1200000000008</v>
      </c>
      <c r="L140" s="60">
        <v>4700</v>
      </c>
      <c r="M140" s="60">
        <f t="shared" si="70"/>
        <v>4700</v>
      </c>
      <c r="N140" s="60">
        <f t="shared" si="70"/>
        <v>4700</v>
      </c>
      <c r="O140" s="60">
        <f t="shared" si="70"/>
        <v>4700</v>
      </c>
      <c r="P140" s="56">
        <f t="shared" si="71"/>
        <v>33306.15</v>
      </c>
    </row>
    <row r="141" spans="1:16">
      <c r="A141" s="34" t="s">
        <v>330</v>
      </c>
      <c r="B141" s="33" t="s">
        <v>331</v>
      </c>
      <c r="C141" s="34" t="s">
        <v>332</v>
      </c>
      <c r="D141" s="60"/>
      <c r="E141" s="60">
        <v>3016.05</v>
      </c>
      <c r="F141" s="60">
        <v>18685.75</v>
      </c>
      <c r="G141" s="60">
        <v>-10539.09</v>
      </c>
      <c r="H141" s="60">
        <v>-3612.25</v>
      </c>
      <c r="I141" s="56">
        <v>852.09</v>
      </c>
      <c r="J141" s="60">
        <v>1364.55</v>
      </c>
      <c r="K141" s="60">
        <v>733.33</v>
      </c>
      <c r="L141" s="60">
        <v>980</v>
      </c>
      <c r="M141" s="60">
        <f t="shared" si="70"/>
        <v>980</v>
      </c>
      <c r="N141" s="60">
        <f t="shared" si="70"/>
        <v>980</v>
      </c>
      <c r="O141" s="60">
        <f t="shared" si="70"/>
        <v>980</v>
      </c>
      <c r="P141" s="56">
        <f t="shared" si="71"/>
        <v>14420.429999999998</v>
      </c>
    </row>
    <row r="142" spans="1:16">
      <c r="A142" s="34" t="s">
        <v>333</v>
      </c>
      <c r="B142" s="33" t="s">
        <v>334</v>
      </c>
      <c r="C142" s="34" t="s">
        <v>335</v>
      </c>
      <c r="D142" s="60">
        <v>2780.95</v>
      </c>
      <c r="E142" s="60">
        <v>2517.7600000000002</v>
      </c>
      <c r="F142" s="60">
        <v>2534.5500000000002</v>
      </c>
      <c r="G142" s="60">
        <v>2342.2399999999998</v>
      </c>
      <c r="H142" s="60">
        <v>2298.13</v>
      </c>
      <c r="I142" s="56">
        <v>1844.95</v>
      </c>
      <c r="J142" s="60">
        <v>2088.2600000000002</v>
      </c>
      <c r="K142" s="60">
        <v>2308.35</v>
      </c>
      <c r="L142" s="60">
        <v>2100</v>
      </c>
      <c r="M142" s="60">
        <f t="shared" si="70"/>
        <v>2100</v>
      </c>
      <c r="N142" s="60">
        <f t="shared" si="70"/>
        <v>2100</v>
      </c>
      <c r="O142" s="60">
        <f t="shared" si="70"/>
        <v>2100</v>
      </c>
      <c r="P142" s="56">
        <f t="shared" si="71"/>
        <v>27115.190000000002</v>
      </c>
    </row>
    <row r="143" spans="1:16">
      <c r="A143" s="34" t="s">
        <v>336</v>
      </c>
      <c r="B143" s="33" t="s">
        <v>337</v>
      </c>
      <c r="C143" s="34" t="s">
        <v>338</v>
      </c>
      <c r="D143" s="60">
        <v>152.52000000000001</v>
      </c>
      <c r="E143" s="60">
        <v>137.46</v>
      </c>
      <c r="F143" s="60">
        <v>137.88</v>
      </c>
      <c r="G143" s="60">
        <v>146.99</v>
      </c>
      <c r="H143" s="60">
        <v>151.76</v>
      </c>
      <c r="I143" s="56">
        <v>146.72999999999999</v>
      </c>
      <c r="J143" s="60">
        <v>178.3</v>
      </c>
      <c r="K143" s="60">
        <v>164.17</v>
      </c>
      <c r="L143" s="60">
        <v>160</v>
      </c>
      <c r="M143" s="60">
        <f t="shared" si="70"/>
        <v>160</v>
      </c>
      <c r="N143" s="60">
        <f t="shared" si="70"/>
        <v>160</v>
      </c>
      <c r="O143" s="60">
        <f t="shared" si="70"/>
        <v>160</v>
      </c>
      <c r="P143" s="56">
        <f t="shared" si="71"/>
        <v>1855.8100000000002</v>
      </c>
    </row>
    <row r="144" spans="1:16">
      <c r="A144" s="34" t="s">
        <v>339</v>
      </c>
      <c r="B144" s="33" t="s">
        <v>340</v>
      </c>
      <c r="C144" s="34" t="s">
        <v>341</v>
      </c>
      <c r="D144" s="60">
        <v>339.59</v>
      </c>
      <c r="E144" s="60">
        <v>305.99</v>
      </c>
      <c r="F144" s="60">
        <v>306.94</v>
      </c>
      <c r="G144" s="60">
        <v>327.18</v>
      </c>
      <c r="H144" s="60">
        <v>337.77</v>
      </c>
      <c r="I144" s="56">
        <v>326.58</v>
      </c>
      <c r="J144" s="60">
        <v>396.93</v>
      </c>
      <c r="K144" s="60">
        <v>357.02</v>
      </c>
      <c r="L144" s="60">
        <v>360</v>
      </c>
      <c r="M144" s="60">
        <f t="shared" si="70"/>
        <v>360</v>
      </c>
      <c r="N144" s="60">
        <f t="shared" si="70"/>
        <v>360</v>
      </c>
      <c r="O144" s="60">
        <f t="shared" si="70"/>
        <v>360</v>
      </c>
      <c r="P144" s="56">
        <f t="shared" si="71"/>
        <v>4138</v>
      </c>
    </row>
    <row r="145" spans="1:16">
      <c r="A145" s="34" t="s">
        <v>342</v>
      </c>
      <c r="B145" s="33" t="s">
        <v>343</v>
      </c>
      <c r="C145" s="34" t="s">
        <v>344</v>
      </c>
      <c r="D145" s="60">
        <v>2.81</v>
      </c>
      <c r="E145" s="60">
        <v>2.69</v>
      </c>
      <c r="F145" s="60">
        <v>2.66</v>
      </c>
      <c r="G145" s="60">
        <v>2.92</v>
      </c>
      <c r="H145" s="60">
        <v>3.09</v>
      </c>
      <c r="I145" s="56">
        <v>14.78</v>
      </c>
      <c r="J145" s="60">
        <v>17.72</v>
      </c>
      <c r="K145" s="60">
        <v>16.309999999999999</v>
      </c>
      <c r="L145" s="60">
        <v>20</v>
      </c>
      <c r="M145" s="60">
        <f t="shared" si="70"/>
        <v>20</v>
      </c>
      <c r="N145" s="60">
        <f t="shared" si="70"/>
        <v>20</v>
      </c>
      <c r="O145" s="60">
        <f t="shared" si="70"/>
        <v>20</v>
      </c>
      <c r="P145" s="56">
        <f t="shared" si="71"/>
        <v>142.98000000000002</v>
      </c>
    </row>
    <row r="146" spans="1:16">
      <c r="A146" s="34" t="s">
        <v>345</v>
      </c>
      <c r="B146" s="33" t="s">
        <v>346</v>
      </c>
      <c r="C146" s="34" t="s">
        <v>347</v>
      </c>
      <c r="D146" s="60">
        <v>1289.75</v>
      </c>
      <c r="E146" s="60">
        <v>1162.1400000000001</v>
      </c>
      <c r="F146" s="60">
        <v>1165.75</v>
      </c>
      <c r="G146" s="60">
        <v>1242.5999999999999</v>
      </c>
      <c r="H146" s="60">
        <v>1282.82</v>
      </c>
      <c r="I146" s="56">
        <v>1240.3399999999999</v>
      </c>
      <c r="J146" s="60">
        <v>1507.52</v>
      </c>
      <c r="K146" s="60">
        <v>1355.95</v>
      </c>
      <c r="L146" s="60">
        <v>1400</v>
      </c>
      <c r="M146" s="60">
        <f t="shared" si="70"/>
        <v>1400</v>
      </c>
      <c r="N146" s="60">
        <f t="shared" si="70"/>
        <v>1400</v>
      </c>
      <c r="O146" s="60">
        <f t="shared" si="70"/>
        <v>1400</v>
      </c>
      <c r="P146" s="56">
        <f t="shared" si="71"/>
        <v>15846.87</v>
      </c>
    </row>
    <row r="147" spans="1:16">
      <c r="A147" s="34" t="s">
        <v>348</v>
      </c>
      <c r="B147" s="33" t="s">
        <v>349</v>
      </c>
      <c r="C147" s="34" t="s">
        <v>350</v>
      </c>
      <c r="D147" s="60">
        <v>333.55</v>
      </c>
      <c r="E147" s="60">
        <v>300.56</v>
      </c>
      <c r="F147" s="60">
        <v>301.48</v>
      </c>
      <c r="G147" s="60">
        <v>321.36</v>
      </c>
      <c r="H147" s="60">
        <v>331.77</v>
      </c>
      <c r="I147" s="56">
        <v>320.77</v>
      </c>
      <c r="J147" s="60">
        <v>389.88</v>
      </c>
      <c r="K147" s="60">
        <v>350.68</v>
      </c>
      <c r="L147" s="60">
        <v>350</v>
      </c>
      <c r="M147" s="60">
        <f t="shared" si="70"/>
        <v>350</v>
      </c>
      <c r="N147" s="60">
        <f t="shared" si="70"/>
        <v>350</v>
      </c>
      <c r="O147" s="60">
        <f t="shared" si="70"/>
        <v>350</v>
      </c>
      <c r="P147" s="56">
        <f t="shared" si="71"/>
        <v>4050.0499999999997</v>
      </c>
    </row>
    <row r="148" spans="1:16">
      <c r="A148" s="34" t="s">
        <v>351</v>
      </c>
      <c r="B148" s="33" t="s">
        <v>352</v>
      </c>
      <c r="C148" s="34" t="s">
        <v>353</v>
      </c>
      <c r="D148" s="60">
        <v>1506.39</v>
      </c>
      <c r="E148" s="60">
        <v>2615.64</v>
      </c>
      <c r="F148" s="60">
        <v>3260.79</v>
      </c>
      <c r="G148" s="60">
        <v>1545.06</v>
      </c>
      <c r="H148" s="60">
        <v>1312.81</v>
      </c>
      <c r="I148" s="56">
        <v>2210.56</v>
      </c>
      <c r="J148" s="60">
        <v>1507.67</v>
      </c>
      <c r="K148" s="60">
        <v>1414.91</v>
      </c>
      <c r="L148" s="60">
        <v>1700</v>
      </c>
      <c r="M148" s="60">
        <f t="shared" si="70"/>
        <v>1700</v>
      </c>
      <c r="N148" s="60">
        <f t="shared" si="70"/>
        <v>1700</v>
      </c>
      <c r="O148" s="60">
        <f t="shared" si="70"/>
        <v>1700</v>
      </c>
      <c r="P148" s="56">
        <f t="shared" si="71"/>
        <v>22173.829999999998</v>
      </c>
    </row>
    <row r="149" spans="1:16">
      <c r="A149" s="34" t="s">
        <v>354</v>
      </c>
      <c r="B149" s="33" t="s">
        <v>355</v>
      </c>
      <c r="C149" s="34" t="s">
        <v>356</v>
      </c>
      <c r="D149" s="60">
        <v>1748.85</v>
      </c>
      <c r="E149" s="60">
        <v>1639.89</v>
      </c>
      <c r="F149" s="60">
        <v>1470</v>
      </c>
      <c r="G149" s="60">
        <v>930.13</v>
      </c>
      <c r="H149" s="60">
        <v>954.15</v>
      </c>
      <c r="I149" s="56">
        <v>1244.68</v>
      </c>
      <c r="J149" s="60">
        <v>1733.34</v>
      </c>
      <c r="K149" s="60">
        <v>1396.02</v>
      </c>
      <c r="L149" s="60">
        <v>1500</v>
      </c>
      <c r="M149" s="60">
        <f t="shared" si="70"/>
        <v>1500</v>
      </c>
      <c r="N149" s="60">
        <f t="shared" si="70"/>
        <v>1500</v>
      </c>
      <c r="O149" s="60">
        <f t="shared" si="70"/>
        <v>1500</v>
      </c>
      <c r="P149" s="56">
        <f t="shared" si="71"/>
        <v>17117.059999999998</v>
      </c>
    </row>
    <row r="150" spans="1:16">
      <c r="A150" s="34" t="s">
        <v>357</v>
      </c>
      <c r="B150" s="33" t="s">
        <v>358</v>
      </c>
      <c r="C150" s="34" t="s">
        <v>359</v>
      </c>
      <c r="D150" s="60">
        <v>292.27999999999997</v>
      </c>
      <c r="E150" s="60">
        <v>285.04000000000002</v>
      </c>
      <c r="F150" s="60">
        <v>191.66</v>
      </c>
      <c r="G150" s="60">
        <v>218.58</v>
      </c>
      <c r="H150" s="60">
        <v>202.68</v>
      </c>
      <c r="I150" s="56">
        <v>197.61</v>
      </c>
      <c r="J150" s="60">
        <v>249.46</v>
      </c>
      <c r="K150" s="60">
        <v>246.51</v>
      </c>
      <c r="L150" s="60">
        <v>250</v>
      </c>
      <c r="M150" s="60">
        <f t="shared" si="70"/>
        <v>250</v>
      </c>
      <c r="N150" s="60">
        <f t="shared" si="70"/>
        <v>250</v>
      </c>
      <c r="O150" s="60">
        <f t="shared" si="70"/>
        <v>250</v>
      </c>
      <c r="P150" s="56">
        <f t="shared" si="71"/>
        <v>2883.8199999999997</v>
      </c>
    </row>
    <row r="151" spans="1:16">
      <c r="A151" s="34" t="s">
        <v>360</v>
      </c>
      <c r="B151" s="33" t="s">
        <v>361</v>
      </c>
      <c r="C151" s="34" t="s">
        <v>362</v>
      </c>
      <c r="D151" s="60">
        <v>595.55999999999995</v>
      </c>
      <c r="E151" s="60">
        <v>516.11</v>
      </c>
      <c r="F151" s="60">
        <v>432.45</v>
      </c>
      <c r="G151" s="60">
        <v>394.08</v>
      </c>
      <c r="H151" s="60">
        <v>274.75</v>
      </c>
      <c r="I151" s="56">
        <v>289.06</v>
      </c>
      <c r="J151" s="60">
        <v>345.12</v>
      </c>
      <c r="K151" s="60">
        <v>257.05</v>
      </c>
      <c r="L151" s="60">
        <v>300</v>
      </c>
      <c r="M151" s="60">
        <f t="shared" si="70"/>
        <v>300</v>
      </c>
      <c r="N151" s="60">
        <f t="shared" si="70"/>
        <v>300</v>
      </c>
      <c r="O151" s="60">
        <f t="shared" si="70"/>
        <v>300</v>
      </c>
      <c r="P151" s="56">
        <f t="shared" si="71"/>
        <v>4304.18</v>
      </c>
    </row>
    <row r="152" spans="1:16">
      <c r="A152" s="34" t="s">
        <v>363</v>
      </c>
      <c r="B152" s="33" t="s">
        <v>364</v>
      </c>
      <c r="C152" s="34" t="s">
        <v>365</v>
      </c>
      <c r="D152" s="60">
        <v>5174.26</v>
      </c>
      <c r="E152" s="60">
        <v>3251.23</v>
      </c>
      <c r="F152" s="60">
        <v>391.49</v>
      </c>
      <c r="G152" s="60">
        <v>24.32</v>
      </c>
      <c r="H152" s="60">
        <v>3.55</v>
      </c>
      <c r="I152" s="56">
        <v>2.8</v>
      </c>
      <c r="J152" s="60">
        <v>113.06</v>
      </c>
      <c r="K152" s="60">
        <v>264.54000000000002</v>
      </c>
      <c r="L152" s="60">
        <v>100</v>
      </c>
      <c r="M152" s="60">
        <f t="shared" si="70"/>
        <v>100</v>
      </c>
      <c r="N152" s="60">
        <f t="shared" si="70"/>
        <v>100</v>
      </c>
      <c r="O152" s="60">
        <f t="shared" si="70"/>
        <v>100</v>
      </c>
      <c r="P152" s="56">
        <f t="shared" si="71"/>
        <v>9625.2499999999982</v>
      </c>
    </row>
    <row r="153" spans="1:16">
      <c r="A153" s="34" t="s">
        <v>366</v>
      </c>
      <c r="B153" s="33" t="s">
        <v>367</v>
      </c>
      <c r="C153" s="34" t="s">
        <v>368</v>
      </c>
      <c r="D153" s="60">
        <v>6461.97</v>
      </c>
      <c r="E153" s="60">
        <v>20266.580000000002</v>
      </c>
      <c r="F153" s="60">
        <v>14585.88</v>
      </c>
      <c r="G153" s="60">
        <v>16450.259999999998</v>
      </c>
      <c r="H153" s="60">
        <v>16980.8</v>
      </c>
      <c r="I153" s="56">
        <v>15515.88</v>
      </c>
      <c r="J153" s="60">
        <v>17023.48</v>
      </c>
      <c r="K153" s="60">
        <v>15176.28</v>
      </c>
      <c r="L153" s="60">
        <v>16000</v>
      </c>
      <c r="M153" s="60">
        <f t="shared" si="70"/>
        <v>16000</v>
      </c>
      <c r="N153" s="60">
        <f t="shared" si="70"/>
        <v>16000</v>
      </c>
      <c r="O153" s="60">
        <f t="shared" si="70"/>
        <v>16000</v>
      </c>
      <c r="P153" s="56">
        <f t="shared" si="71"/>
        <v>186461.13</v>
      </c>
    </row>
    <row r="154" spans="1:16">
      <c r="A154" s="34" t="s">
        <v>369</v>
      </c>
      <c r="B154" s="33" t="s">
        <v>370</v>
      </c>
      <c r="C154" s="34" t="s">
        <v>371</v>
      </c>
      <c r="D154" s="60">
        <v>135.32</v>
      </c>
      <c r="E154" s="60">
        <v>121.94</v>
      </c>
      <c r="F154" s="60">
        <v>122.31</v>
      </c>
      <c r="G154" s="60">
        <v>130.37</v>
      </c>
      <c r="H154" s="60">
        <v>134.6</v>
      </c>
      <c r="I154" s="56">
        <v>107.55</v>
      </c>
      <c r="J154" s="60">
        <v>86.52</v>
      </c>
      <c r="K154" s="60">
        <v>77.819999999999993</v>
      </c>
      <c r="L154" s="60">
        <v>90</v>
      </c>
      <c r="M154" s="60">
        <f t="shared" si="70"/>
        <v>90</v>
      </c>
      <c r="N154" s="60">
        <f t="shared" si="70"/>
        <v>90</v>
      </c>
      <c r="O154" s="60">
        <f t="shared" si="70"/>
        <v>90</v>
      </c>
      <c r="P154" s="56">
        <f t="shared" si="71"/>
        <v>1276.4299999999998</v>
      </c>
    </row>
    <row r="155" spans="1:16">
      <c r="A155" s="34" t="s">
        <v>372</v>
      </c>
      <c r="B155" s="33" t="s">
        <v>373</v>
      </c>
      <c r="C155" s="34" t="s">
        <v>374</v>
      </c>
      <c r="D155" s="60">
        <v>149.19999999999999</v>
      </c>
      <c r="E155" s="60">
        <v>4326.17</v>
      </c>
      <c r="F155" s="60">
        <v>1189.99</v>
      </c>
      <c r="G155" s="60">
        <v>1741.1</v>
      </c>
      <c r="H155" s="60">
        <v>2111.0500000000002</v>
      </c>
      <c r="I155" s="56">
        <v>2196.9899999999998</v>
      </c>
      <c r="J155" s="60">
        <v>3290.94</v>
      </c>
      <c r="K155" s="60">
        <v>3461.38</v>
      </c>
      <c r="L155" s="60">
        <v>2900</v>
      </c>
      <c r="M155" s="60">
        <f t="shared" si="70"/>
        <v>2900</v>
      </c>
      <c r="N155" s="60">
        <f t="shared" si="70"/>
        <v>2900</v>
      </c>
      <c r="O155" s="60">
        <f t="shared" si="70"/>
        <v>2900</v>
      </c>
      <c r="P155" s="56">
        <f t="shared" si="71"/>
        <v>30066.82</v>
      </c>
    </row>
    <row r="156" spans="1:16">
      <c r="A156" s="34" t="s">
        <v>375</v>
      </c>
      <c r="B156" s="33" t="s">
        <v>376</v>
      </c>
      <c r="C156" s="34" t="s">
        <v>377</v>
      </c>
      <c r="D156" s="60">
        <v>1899</v>
      </c>
      <c r="E156" s="60">
        <v>2013.01</v>
      </c>
      <c r="F156" s="60">
        <v>2324.67</v>
      </c>
      <c r="G156" s="60">
        <v>2477.92</v>
      </c>
      <c r="H156" s="60">
        <v>259.83999999999997</v>
      </c>
      <c r="I156" s="56">
        <v>659.59</v>
      </c>
      <c r="J156" s="60">
        <v>1126.57</v>
      </c>
      <c r="K156" s="60">
        <v>2117.48</v>
      </c>
      <c r="L156" s="60">
        <v>1300</v>
      </c>
      <c r="M156" s="60">
        <f t="shared" si="70"/>
        <v>1300</v>
      </c>
      <c r="N156" s="60">
        <f t="shared" si="70"/>
        <v>1300</v>
      </c>
      <c r="O156" s="60">
        <f t="shared" si="70"/>
        <v>1300</v>
      </c>
      <c r="P156" s="56">
        <f t="shared" si="71"/>
        <v>18078.080000000002</v>
      </c>
    </row>
    <row r="157" spans="1:16">
      <c r="A157" s="34" t="s">
        <v>378</v>
      </c>
      <c r="B157" s="33" t="s">
        <v>379</v>
      </c>
      <c r="C157" s="34" t="s">
        <v>380</v>
      </c>
      <c r="D157" s="60">
        <v>197.54</v>
      </c>
      <c r="E157" s="60">
        <v>185.59</v>
      </c>
      <c r="F157" s="60">
        <v>186.18</v>
      </c>
      <c r="G157" s="60">
        <v>198.44</v>
      </c>
      <c r="H157" s="60">
        <v>204.87</v>
      </c>
      <c r="I157" s="56">
        <v>198.08</v>
      </c>
      <c r="J157" s="60">
        <v>240.77</v>
      </c>
      <c r="K157" s="60">
        <v>285.23</v>
      </c>
      <c r="L157" s="60">
        <v>250</v>
      </c>
      <c r="M157" s="60">
        <f t="shared" si="70"/>
        <v>250</v>
      </c>
      <c r="N157" s="60">
        <f t="shared" si="70"/>
        <v>250</v>
      </c>
      <c r="O157" s="60">
        <f t="shared" si="70"/>
        <v>250</v>
      </c>
      <c r="P157" s="56">
        <f t="shared" si="71"/>
        <v>2696.7</v>
      </c>
    </row>
    <row r="158" spans="1:16">
      <c r="A158" s="34" t="s">
        <v>381</v>
      </c>
      <c r="B158" s="33" t="s">
        <v>382</v>
      </c>
      <c r="C158" s="34" t="s">
        <v>383</v>
      </c>
      <c r="D158" s="60">
        <v>453.68</v>
      </c>
      <c r="E158" s="60">
        <v>408.79</v>
      </c>
      <c r="F158" s="60">
        <v>410.05</v>
      </c>
      <c r="G158" s="60">
        <v>437.09</v>
      </c>
      <c r="H158" s="60">
        <v>451.24</v>
      </c>
      <c r="I158" s="56">
        <v>436.29</v>
      </c>
      <c r="J158" s="60">
        <v>530.28</v>
      </c>
      <c r="K158" s="60">
        <v>476.96</v>
      </c>
      <c r="L158" s="60">
        <v>480</v>
      </c>
      <c r="M158" s="60">
        <f t="shared" si="70"/>
        <v>480</v>
      </c>
      <c r="N158" s="60">
        <f t="shared" si="70"/>
        <v>480</v>
      </c>
      <c r="O158" s="60">
        <f t="shared" si="70"/>
        <v>480</v>
      </c>
      <c r="P158" s="56">
        <f t="shared" si="71"/>
        <v>5524.38</v>
      </c>
    </row>
    <row r="159" spans="1:16">
      <c r="A159" s="34" t="s">
        <v>384</v>
      </c>
      <c r="B159" s="33" t="s">
        <v>385</v>
      </c>
      <c r="C159" s="34" t="s">
        <v>383</v>
      </c>
      <c r="D159" s="60"/>
      <c r="E159" s="60"/>
      <c r="F159" s="60">
        <v>106.87</v>
      </c>
      <c r="G159" s="60">
        <v>319.99</v>
      </c>
      <c r="H159" s="60">
        <v>410.11</v>
      </c>
      <c r="I159" s="56">
        <v>483.15</v>
      </c>
      <c r="J159" s="60">
        <v>473.91</v>
      </c>
      <c r="K159" s="60">
        <v>461.27</v>
      </c>
      <c r="L159" s="60">
        <v>470</v>
      </c>
      <c r="M159" s="60">
        <f t="shared" si="70"/>
        <v>470</v>
      </c>
      <c r="N159" s="60">
        <f t="shared" si="70"/>
        <v>470</v>
      </c>
      <c r="O159" s="60">
        <f t="shared" si="70"/>
        <v>470</v>
      </c>
      <c r="P159" s="56">
        <f t="shared" si="71"/>
        <v>4135.3</v>
      </c>
    </row>
    <row r="160" spans="1:16">
      <c r="A160" s="34" t="s">
        <v>386</v>
      </c>
      <c r="B160" s="33" t="s">
        <v>387</v>
      </c>
      <c r="C160" s="34" t="s">
        <v>388</v>
      </c>
      <c r="D160" s="60"/>
      <c r="E160" s="60"/>
      <c r="F160" s="60"/>
      <c r="G160" s="60">
        <v>1983.71</v>
      </c>
      <c r="H160" s="60">
        <v>2047.93</v>
      </c>
      <c r="I160" s="56">
        <v>1980.1</v>
      </c>
      <c r="J160" s="60">
        <v>2406.66</v>
      </c>
      <c r="K160" s="60">
        <v>2164.67</v>
      </c>
      <c r="L160" s="60">
        <v>2200</v>
      </c>
      <c r="M160" s="60">
        <f t="shared" si="70"/>
        <v>2200</v>
      </c>
      <c r="N160" s="60">
        <f t="shared" si="70"/>
        <v>2200</v>
      </c>
      <c r="O160" s="60">
        <f t="shared" si="70"/>
        <v>2200</v>
      </c>
      <c r="P160" s="56">
        <f t="shared" si="71"/>
        <v>19383.07</v>
      </c>
    </row>
    <row r="161" spans="1:16">
      <c r="A161" s="34" t="s">
        <v>389</v>
      </c>
      <c r="B161" s="33" t="s">
        <v>390</v>
      </c>
      <c r="C161" s="34" t="s">
        <v>391</v>
      </c>
      <c r="D161" s="60"/>
      <c r="E161" s="60"/>
      <c r="F161" s="60"/>
      <c r="G161" s="60"/>
      <c r="H161" s="60"/>
      <c r="I161" s="56"/>
      <c r="J161" s="60">
        <v>660</v>
      </c>
      <c r="K161" s="60">
        <v>1838.25</v>
      </c>
      <c r="L161" s="60">
        <v>1000</v>
      </c>
      <c r="M161" s="60">
        <f t="shared" si="70"/>
        <v>1000</v>
      </c>
      <c r="N161" s="60">
        <f t="shared" si="70"/>
        <v>1000</v>
      </c>
      <c r="O161" s="60">
        <f t="shared" si="70"/>
        <v>1000</v>
      </c>
      <c r="P161" s="56">
        <f t="shared" si="71"/>
        <v>6498.25</v>
      </c>
    </row>
    <row r="162" spans="1:16">
      <c r="A162" s="52" t="s">
        <v>392</v>
      </c>
      <c r="B162" s="33" t="s">
        <v>32</v>
      </c>
      <c r="C162" s="52" t="s">
        <v>393</v>
      </c>
      <c r="D162" s="54">
        <v>8613.44</v>
      </c>
      <c r="E162" s="54">
        <v>34282.980000000003</v>
      </c>
      <c r="F162" s="54">
        <v>31125.599999999999</v>
      </c>
      <c r="G162" s="54">
        <v>33869.19</v>
      </c>
      <c r="H162" s="54">
        <v>40829.67</v>
      </c>
      <c r="I162" s="54">
        <v>34440.800000000003</v>
      </c>
      <c r="J162" s="54">
        <v>38414.53</v>
      </c>
      <c r="K162" s="54">
        <v>32270</v>
      </c>
      <c r="L162" s="60">
        <v>35000</v>
      </c>
      <c r="M162" s="60">
        <f t="shared" si="70"/>
        <v>35000</v>
      </c>
      <c r="N162" s="60">
        <f t="shared" si="70"/>
        <v>35000</v>
      </c>
      <c r="O162" s="60">
        <f t="shared" si="70"/>
        <v>35000</v>
      </c>
      <c r="P162" s="56">
        <f t="shared" si="71"/>
        <v>393846.20999999996</v>
      </c>
    </row>
    <row r="163" spans="1:16" ht="22.5">
      <c r="A163" s="52" t="s">
        <v>394</v>
      </c>
      <c r="B163" s="33" t="s">
        <v>35</v>
      </c>
      <c r="C163" s="57" t="s">
        <v>395</v>
      </c>
      <c r="D163" s="58">
        <v>5160.13</v>
      </c>
      <c r="E163" s="58">
        <v>18520.87</v>
      </c>
      <c r="F163" s="58">
        <v>14832.3</v>
      </c>
      <c r="G163" s="58">
        <v>13709.39</v>
      </c>
      <c r="H163" s="58">
        <v>18234.61</v>
      </c>
      <c r="I163" s="54">
        <v>7197.65</v>
      </c>
      <c r="J163" s="58">
        <v>7358.54</v>
      </c>
      <c r="K163" s="54">
        <v>3739.29</v>
      </c>
      <c r="L163" s="60">
        <v>3500</v>
      </c>
      <c r="M163" s="60">
        <f t="shared" si="70"/>
        <v>3500</v>
      </c>
      <c r="N163" s="60">
        <f t="shared" si="70"/>
        <v>3500</v>
      </c>
      <c r="O163" s="60">
        <f t="shared" si="70"/>
        <v>3500</v>
      </c>
      <c r="P163" s="56">
        <f t="shared" si="71"/>
        <v>102752.77999999998</v>
      </c>
    </row>
    <row r="164" spans="1:16">
      <c r="A164" s="52" t="s">
        <v>396</v>
      </c>
      <c r="B164" s="33" t="s">
        <v>397</v>
      </c>
      <c r="C164" s="57" t="s">
        <v>398</v>
      </c>
      <c r="D164" s="58">
        <v>154.29</v>
      </c>
      <c r="E164" s="58">
        <v>170.49</v>
      </c>
      <c r="F164" s="58">
        <v>168.3</v>
      </c>
      <c r="G164" s="58">
        <v>184.24</v>
      </c>
      <c r="H164" s="58">
        <v>194.73</v>
      </c>
      <c r="I164" s="54">
        <v>186.7</v>
      </c>
      <c r="J164" s="58">
        <v>215.14</v>
      </c>
      <c r="K164" s="54">
        <v>197.81</v>
      </c>
      <c r="L164" s="60">
        <v>0</v>
      </c>
      <c r="M164" s="60">
        <f>L164</f>
        <v>0</v>
      </c>
      <c r="N164" s="60">
        <f>M164</f>
        <v>0</v>
      </c>
      <c r="O164" s="60">
        <f>N164</f>
        <v>0</v>
      </c>
      <c r="P164" s="56">
        <f t="shared" si="71"/>
        <v>1471.6999999999998</v>
      </c>
    </row>
    <row r="165" spans="1:16" ht="22.5">
      <c r="A165" s="52" t="s">
        <v>399</v>
      </c>
      <c r="B165" s="33"/>
      <c r="C165" s="57" t="s">
        <v>400</v>
      </c>
      <c r="D165" s="63">
        <f t="shared" ref="D165:P165" si="72">SUM(D166:D191)</f>
        <v>21207.119999999999</v>
      </c>
      <c r="E165" s="63">
        <f t="shared" si="72"/>
        <v>17321.39</v>
      </c>
      <c r="F165" s="63">
        <f t="shared" si="72"/>
        <v>14891.34</v>
      </c>
      <c r="G165" s="63">
        <f t="shared" si="72"/>
        <v>17043.12</v>
      </c>
      <c r="H165" s="63">
        <f t="shared" si="72"/>
        <v>17221.789999999997</v>
      </c>
      <c r="I165" s="63">
        <f t="shared" si="72"/>
        <v>16486.830000000002</v>
      </c>
      <c r="J165" s="63">
        <f t="shared" si="72"/>
        <v>18681.809999999998</v>
      </c>
      <c r="K165" s="63">
        <f t="shared" si="72"/>
        <v>17356.25</v>
      </c>
      <c r="L165" s="63">
        <f t="shared" si="72"/>
        <v>17594.083333333336</v>
      </c>
      <c r="M165" s="63">
        <f t="shared" si="72"/>
        <v>17919.834444444448</v>
      </c>
      <c r="N165" s="63">
        <f t="shared" si="72"/>
        <v>17622.509259259259</v>
      </c>
      <c r="O165" s="63">
        <f t="shared" si="72"/>
        <v>17712.142345679014</v>
      </c>
      <c r="P165" s="63">
        <f t="shared" si="72"/>
        <v>211058.21938271605</v>
      </c>
    </row>
    <row r="166" spans="1:16">
      <c r="A166" s="34" t="s">
        <v>401</v>
      </c>
      <c r="B166" s="33" t="s">
        <v>402</v>
      </c>
      <c r="C166" s="34" t="s">
        <v>403</v>
      </c>
      <c r="D166" s="60">
        <v>453.86</v>
      </c>
      <c r="E166" s="60">
        <v>240.96</v>
      </c>
      <c r="F166" s="60">
        <v>257.70999999999998</v>
      </c>
      <c r="G166" s="60">
        <v>260.23</v>
      </c>
      <c r="H166" s="60">
        <v>325.88</v>
      </c>
      <c r="I166" s="56">
        <v>191.1</v>
      </c>
      <c r="J166" s="60">
        <v>141.34</v>
      </c>
      <c r="K166" s="60">
        <v>94.66</v>
      </c>
      <c r="L166" s="60">
        <f>SUM(I166:K166)/3</f>
        <v>142.36666666666667</v>
      </c>
      <c r="M166" s="60">
        <f>SUM(J166:L166)/3</f>
        <v>126.12222222222222</v>
      </c>
      <c r="N166" s="60">
        <f>SUM(K166:M166)/3</f>
        <v>121.04962962962964</v>
      </c>
      <c r="O166" s="60">
        <f>SUM(L166:N166)/3</f>
        <v>129.84617283950618</v>
      </c>
      <c r="P166" s="56">
        <f>SUM(D166:O166)</f>
        <v>2485.1246913580248</v>
      </c>
    </row>
    <row r="167" spans="1:16">
      <c r="A167" s="34" t="s">
        <v>404</v>
      </c>
      <c r="B167" s="33" t="s">
        <v>405</v>
      </c>
      <c r="C167" s="34" t="s">
        <v>406</v>
      </c>
      <c r="D167" s="60">
        <v>850.26</v>
      </c>
      <c r="E167" s="60">
        <v>513.69000000000005</v>
      </c>
      <c r="F167" s="60">
        <v>323.35000000000002</v>
      </c>
      <c r="G167" s="60">
        <v>210.02</v>
      </c>
      <c r="H167" s="60">
        <v>164.28</v>
      </c>
      <c r="I167" s="56">
        <v>-32.08</v>
      </c>
      <c r="J167" s="60">
        <v>7.79</v>
      </c>
      <c r="K167" s="60">
        <v>312.45999999999998</v>
      </c>
      <c r="L167" s="60">
        <f t="shared" ref="L167:L190" si="73">SUM(I167:K167)/3</f>
        <v>96.056666666666658</v>
      </c>
      <c r="M167" s="60">
        <f t="shared" ref="M167:M190" si="74">SUM(J167:L167)/3</f>
        <v>138.76888888888888</v>
      </c>
      <c r="N167" s="60">
        <f t="shared" ref="N167:N190" si="75">SUM(K167:M167)/3</f>
        <v>182.42851851851853</v>
      </c>
      <c r="O167" s="60">
        <f t="shared" ref="O167:O190" si="76">SUM(L167:N167)/3</f>
        <v>139.08469135802468</v>
      </c>
      <c r="P167" s="56">
        <f t="shared" ref="P167:P230" si="77">SUM(D167:O167)</f>
        <v>2906.1087654320995</v>
      </c>
    </row>
    <row r="168" spans="1:16">
      <c r="A168" s="34" t="s">
        <v>407</v>
      </c>
      <c r="B168" s="33" t="s">
        <v>408</v>
      </c>
      <c r="C168" s="34" t="s">
        <v>409</v>
      </c>
      <c r="D168" s="60">
        <v>510.46</v>
      </c>
      <c r="E168" s="60">
        <v>683.47</v>
      </c>
      <c r="F168" s="60">
        <v>962.14</v>
      </c>
      <c r="G168" s="60">
        <v>1044.3499999999999</v>
      </c>
      <c r="H168" s="60">
        <v>1073.79</v>
      </c>
      <c r="I168" s="56">
        <v>960.83</v>
      </c>
      <c r="J168" s="60">
        <v>1057.26</v>
      </c>
      <c r="K168" s="60">
        <v>959.98</v>
      </c>
      <c r="L168" s="60">
        <f t="shared" si="73"/>
        <v>992.69</v>
      </c>
      <c r="M168" s="60">
        <f t="shared" si="74"/>
        <v>1003.3100000000001</v>
      </c>
      <c r="N168" s="60">
        <f t="shared" si="75"/>
        <v>985.32666666666671</v>
      </c>
      <c r="O168" s="60">
        <f t="shared" si="76"/>
        <v>993.77555555555557</v>
      </c>
      <c r="P168" s="56">
        <f t="shared" si="77"/>
        <v>11227.382222222222</v>
      </c>
    </row>
    <row r="169" spans="1:16">
      <c r="A169" s="34" t="s">
        <v>410</v>
      </c>
      <c r="B169" s="33" t="s">
        <v>411</v>
      </c>
      <c r="C169" s="34" t="s">
        <v>412</v>
      </c>
      <c r="D169" s="60">
        <v>664.98</v>
      </c>
      <c r="E169" s="60">
        <v>306.64999999999998</v>
      </c>
      <c r="F169" s="60">
        <v>116.11</v>
      </c>
      <c r="G169" s="60">
        <v>65.739999999999995</v>
      </c>
      <c r="H169" s="60">
        <v>85.75</v>
      </c>
      <c r="I169" s="56">
        <v>67.16</v>
      </c>
      <c r="J169" s="60">
        <v>149.31</v>
      </c>
      <c r="K169" s="60">
        <v>236.27</v>
      </c>
      <c r="L169" s="60">
        <f t="shared" si="73"/>
        <v>150.91333333333333</v>
      </c>
      <c r="M169" s="60">
        <f t="shared" si="74"/>
        <v>178.83111111111111</v>
      </c>
      <c r="N169" s="60">
        <f t="shared" si="75"/>
        <v>188.67148148148149</v>
      </c>
      <c r="O169" s="60">
        <f t="shared" si="76"/>
        <v>172.8053086419753</v>
      </c>
      <c r="P169" s="56">
        <f t="shared" si="77"/>
        <v>2383.1912345679016</v>
      </c>
    </row>
    <row r="170" spans="1:16">
      <c r="A170" s="34" t="s">
        <v>413</v>
      </c>
      <c r="B170" s="33" t="s">
        <v>414</v>
      </c>
      <c r="C170" s="34" t="s">
        <v>415</v>
      </c>
      <c r="D170" s="60">
        <v>2315.31</v>
      </c>
      <c r="E170" s="60">
        <v>2180.7199999999998</v>
      </c>
      <c r="F170" s="60">
        <v>2134.04</v>
      </c>
      <c r="G170" s="60">
        <v>2316.39</v>
      </c>
      <c r="H170" s="60">
        <v>2454.6</v>
      </c>
      <c r="I170" s="56">
        <v>2356.4899999999998</v>
      </c>
      <c r="J170" s="60">
        <v>2726.79</v>
      </c>
      <c r="K170" s="60">
        <v>2311.73</v>
      </c>
      <c r="L170" s="60">
        <f t="shared" si="73"/>
        <v>2465.0033333333336</v>
      </c>
      <c r="M170" s="60">
        <f t="shared" si="74"/>
        <v>2501.1744444444448</v>
      </c>
      <c r="N170" s="60">
        <f t="shared" si="75"/>
        <v>2425.9692592592596</v>
      </c>
      <c r="O170" s="60">
        <f t="shared" si="76"/>
        <v>2464.0490123456798</v>
      </c>
      <c r="P170" s="56">
        <f t="shared" si="77"/>
        <v>28652.266049382717</v>
      </c>
    </row>
    <row r="171" spans="1:16">
      <c r="A171" s="34" t="s">
        <v>416</v>
      </c>
      <c r="B171" s="33" t="s">
        <v>417</v>
      </c>
      <c r="C171" s="34" t="s">
        <v>418</v>
      </c>
      <c r="D171" s="60">
        <v>211.49</v>
      </c>
      <c r="E171" s="60">
        <v>200.11</v>
      </c>
      <c r="F171" s="60">
        <v>196.05</v>
      </c>
      <c r="G171" s="60">
        <v>213.37</v>
      </c>
      <c r="H171" s="60">
        <v>225.8</v>
      </c>
      <c r="I171" s="56">
        <v>216.62</v>
      </c>
      <c r="J171" s="60">
        <v>250.58</v>
      </c>
      <c r="K171" s="60">
        <v>245.16</v>
      </c>
      <c r="L171" s="60">
        <f t="shared" si="73"/>
        <v>237.45333333333335</v>
      </c>
      <c r="M171" s="60">
        <f t="shared" si="74"/>
        <v>244.3977777777778</v>
      </c>
      <c r="N171" s="60">
        <f t="shared" si="75"/>
        <v>242.33703703703705</v>
      </c>
      <c r="O171" s="60">
        <f t="shared" si="76"/>
        <v>241.39604938271609</v>
      </c>
      <c r="P171" s="56">
        <f t="shared" si="77"/>
        <v>2724.7641975308647</v>
      </c>
    </row>
    <row r="172" spans="1:16">
      <c r="A172" s="34" t="s">
        <v>419</v>
      </c>
      <c r="B172" s="33" t="s">
        <v>420</v>
      </c>
      <c r="C172" s="34" t="s">
        <v>421</v>
      </c>
      <c r="D172" s="60">
        <v>5.7</v>
      </c>
      <c r="E172" s="60">
        <v>5.46</v>
      </c>
      <c r="F172" s="60">
        <v>5.41</v>
      </c>
      <c r="G172" s="60">
        <v>5.92</v>
      </c>
      <c r="H172" s="60">
        <v>3.61</v>
      </c>
      <c r="I172" s="56">
        <v>5.99</v>
      </c>
      <c r="J172" s="60">
        <v>6.91</v>
      </c>
      <c r="K172" s="60">
        <v>6.35</v>
      </c>
      <c r="L172" s="60">
        <f t="shared" si="73"/>
        <v>6.416666666666667</v>
      </c>
      <c r="M172" s="60">
        <f t="shared" si="74"/>
        <v>6.5588888888888883</v>
      </c>
      <c r="N172" s="60">
        <f t="shared" si="75"/>
        <v>6.4418518518518511</v>
      </c>
      <c r="O172" s="60">
        <f t="shared" si="76"/>
        <v>6.4724691358024691</v>
      </c>
      <c r="P172" s="56">
        <f t="shared" si="77"/>
        <v>71.239876543209874</v>
      </c>
    </row>
    <row r="173" spans="1:16">
      <c r="A173" s="34" t="s">
        <v>422</v>
      </c>
      <c r="B173" s="33" t="s">
        <v>423</v>
      </c>
      <c r="C173" s="34" t="s">
        <v>424</v>
      </c>
      <c r="D173" s="60">
        <v>31.47</v>
      </c>
      <c r="E173" s="60">
        <v>30.1</v>
      </c>
      <c r="F173" s="60">
        <v>29.79</v>
      </c>
      <c r="G173" s="60">
        <v>32.65</v>
      </c>
      <c r="H173" s="60">
        <v>34.51</v>
      </c>
      <c r="I173" s="56">
        <v>33.08</v>
      </c>
      <c r="J173" s="60">
        <v>38.07</v>
      </c>
      <c r="K173" s="60">
        <v>20.13</v>
      </c>
      <c r="L173" s="60">
        <f t="shared" si="73"/>
        <v>30.426666666666666</v>
      </c>
      <c r="M173" s="60">
        <f t="shared" si="74"/>
        <v>29.542222222222222</v>
      </c>
      <c r="N173" s="60">
        <f t="shared" si="75"/>
        <v>26.69962962962963</v>
      </c>
      <c r="O173" s="60">
        <f t="shared" si="76"/>
        <v>28.889506172839504</v>
      </c>
      <c r="P173" s="56">
        <f t="shared" si="77"/>
        <v>365.35802469135797</v>
      </c>
    </row>
    <row r="174" spans="1:16">
      <c r="A174" s="34" t="s">
        <v>425</v>
      </c>
      <c r="B174" s="33" t="s">
        <v>426</v>
      </c>
      <c r="C174" s="34" t="s">
        <v>427</v>
      </c>
      <c r="D174" s="60">
        <v>31.33</v>
      </c>
      <c r="E174" s="60">
        <v>29.98</v>
      </c>
      <c r="F174" s="60">
        <v>29.65</v>
      </c>
      <c r="G174" s="60">
        <v>32.520000000000003</v>
      </c>
      <c r="H174" s="60">
        <v>34.36</v>
      </c>
      <c r="I174" s="56">
        <v>32.94</v>
      </c>
      <c r="J174" s="60">
        <v>39.82</v>
      </c>
      <c r="K174" s="60">
        <v>37.4</v>
      </c>
      <c r="L174" s="60">
        <f t="shared" si="73"/>
        <v>36.72</v>
      </c>
      <c r="M174" s="60">
        <f t="shared" si="74"/>
        <v>37.979999999999997</v>
      </c>
      <c r="N174" s="60">
        <f t="shared" si="75"/>
        <v>37.366666666666667</v>
      </c>
      <c r="O174" s="60">
        <f t="shared" si="76"/>
        <v>37.355555555555554</v>
      </c>
      <c r="P174" s="56">
        <f t="shared" si="77"/>
        <v>417.42222222222227</v>
      </c>
    </row>
    <row r="175" spans="1:16">
      <c r="A175" s="34" t="s">
        <v>428</v>
      </c>
      <c r="B175" s="33" t="s">
        <v>429</v>
      </c>
      <c r="C175" s="34" t="s">
        <v>430</v>
      </c>
      <c r="D175" s="60">
        <v>112.39</v>
      </c>
      <c r="E175" s="60">
        <v>64.13</v>
      </c>
      <c r="F175" s="60">
        <v>16.059999999999999</v>
      </c>
      <c r="G175" s="60">
        <v>0</v>
      </c>
      <c r="H175" s="60">
        <v>0</v>
      </c>
      <c r="I175" s="56">
        <v>0</v>
      </c>
      <c r="J175" s="60">
        <v>0</v>
      </c>
      <c r="K175" s="60">
        <v>0</v>
      </c>
      <c r="L175" s="60">
        <f t="shared" si="73"/>
        <v>0</v>
      </c>
      <c r="M175" s="60">
        <f t="shared" si="74"/>
        <v>0</v>
      </c>
      <c r="N175" s="60">
        <f t="shared" si="75"/>
        <v>0</v>
      </c>
      <c r="O175" s="60">
        <f t="shared" si="76"/>
        <v>0</v>
      </c>
      <c r="P175" s="56">
        <f t="shared" si="77"/>
        <v>192.57999999999998</v>
      </c>
    </row>
    <row r="176" spans="1:16">
      <c r="A176" s="34" t="s">
        <v>431</v>
      </c>
      <c r="B176" s="33" t="s">
        <v>432</v>
      </c>
      <c r="C176" s="34" t="s">
        <v>433</v>
      </c>
      <c r="D176" s="60">
        <v>429.16</v>
      </c>
      <c r="E176" s="60">
        <v>406.68</v>
      </c>
      <c r="F176" s="60">
        <v>399.04</v>
      </c>
      <c r="G176" s="60">
        <v>434.77</v>
      </c>
      <c r="H176" s="60">
        <v>460.02</v>
      </c>
      <c r="I176" s="56">
        <v>441.24</v>
      </c>
      <c r="J176" s="60">
        <v>510.05</v>
      </c>
      <c r="K176" s="60">
        <v>468.72</v>
      </c>
      <c r="L176" s="60">
        <f t="shared" si="73"/>
        <v>473.33666666666664</v>
      </c>
      <c r="M176" s="60">
        <f t="shared" si="74"/>
        <v>484.0355555555555</v>
      </c>
      <c r="N176" s="60">
        <f t="shared" si="75"/>
        <v>475.36407407407404</v>
      </c>
      <c r="O176" s="60">
        <f t="shared" si="76"/>
        <v>477.57876543209869</v>
      </c>
      <c r="P176" s="56">
        <f t="shared" si="77"/>
        <v>5459.9950617283948</v>
      </c>
    </row>
    <row r="177" spans="1:16">
      <c r="A177" s="34" t="s">
        <v>434</v>
      </c>
      <c r="B177" s="33" t="s">
        <v>435</v>
      </c>
      <c r="C177" s="34" t="s">
        <v>436</v>
      </c>
      <c r="D177" s="60">
        <v>34.549999999999997</v>
      </c>
      <c r="E177" s="60">
        <v>33.049999999999997</v>
      </c>
      <c r="F177" s="60">
        <v>32.700000000000003</v>
      </c>
      <c r="G177" s="60">
        <v>35.85</v>
      </c>
      <c r="H177" s="60">
        <v>37.89</v>
      </c>
      <c r="I177" s="56">
        <v>36.31</v>
      </c>
      <c r="J177" s="60">
        <v>41.8</v>
      </c>
      <c r="K177" s="60">
        <v>38.44</v>
      </c>
      <c r="L177" s="60">
        <f t="shared" si="73"/>
        <v>38.85</v>
      </c>
      <c r="M177" s="60">
        <f t="shared" si="74"/>
        <v>39.696666666666665</v>
      </c>
      <c r="N177" s="60">
        <f t="shared" si="75"/>
        <v>38.995555555555548</v>
      </c>
      <c r="O177" s="60">
        <f t="shared" si="76"/>
        <v>39.180740740740738</v>
      </c>
      <c r="P177" s="56">
        <f t="shared" si="77"/>
        <v>447.31296296296301</v>
      </c>
    </row>
    <row r="178" spans="1:16">
      <c r="A178" s="34" t="s">
        <v>437</v>
      </c>
      <c r="B178" s="33" t="s">
        <v>438</v>
      </c>
      <c r="C178" s="34" t="s">
        <v>439</v>
      </c>
      <c r="D178" s="60">
        <v>88.52</v>
      </c>
      <c r="E178" s="60">
        <v>84.67</v>
      </c>
      <c r="F178" s="60">
        <v>83.77</v>
      </c>
      <c r="G178" s="60">
        <v>91.86</v>
      </c>
      <c r="H178" s="60">
        <v>97.06</v>
      </c>
      <c r="I178" s="56">
        <v>93.04</v>
      </c>
      <c r="J178" s="60">
        <v>107.09</v>
      </c>
      <c r="K178" s="60">
        <v>98.49</v>
      </c>
      <c r="L178" s="60">
        <f t="shared" si="73"/>
        <v>99.54</v>
      </c>
      <c r="M178" s="60">
        <f t="shared" si="74"/>
        <v>101.70666666666666</v>
      </c>
      <c r="N178" s="60">
        <f t="shared" si="75"/>
        <v>99.912222222222226</v>
      </c>
      <c r="O178" s="60">
        <f t="shared" si="76"/>
        <v>100.38629629629629</v>
      </c>
      <c r="P178" s="56">
        <f t="shared" si="77"/>
        <v>1146.0451851851851</v>
      </c>
    </row>
    <row r="179" spans="1:16">
      <c r="A179" s="34" t="s">
        <v>440</v>
      </c>
      <c r="B179" s="33" t="s">
        <v>441</v>
      </c>
      <c r="C179" s="34" t="s">
        <v>442</v>
      </c>
      <c r="D179" s="60">
        <v>4837.6000000000004</v>
      </c>
      <c r="E179" s="60">
        <v>3825.64</v>
      </c>
      <c r="F179" s="60">
        <v>2606.52</v>
      </c>
      <c r="G179" s="60">
        <v>4025.22</v>
      </c>
      <c r="H179" s="60">
        <v>3696.91</v>
      </c>
      <c r="I179" s="56">
        <v>3513.34</v>
      </c>
      <c r="J179" s="60">
        <v>3950.57</v>
      </c>
      <c r="K179" s="60">
        <v>3615.73</v>
      </c>
      <c r="L179" s="60">
        <f t="shared" si="73"/>
        <v>3693.2133333333331</v>
      </c>
      <c r="M179" s="60">
        <f t="shared" si="74"/>
        <v>3753.1711111111108</v>
      </c>
      <c r="N179" s="60">
        <f t="shared" si="75"/>
        <v>3687.3714814814812</v>
      </c>
      <c r="O179" s="60">
        <f t="shared" si="76"/>
        <v>3711.2519753086417</v>
      </c>
      <c r="P179" s="56">
        <f t="shared" si="77"/>
        <v>44916.537901234566</v>
      </c>
    </row>
    <row r="180" spans="1:16">
      <c r="A180" s="34" t="s">
        <v>443</v>
      </c>
      <c r="B180" s="33" t="s">
        <v>444</v>
      </c>
      <c r="C180" s="34" t="s">
        <v>445</v>
      </c>
      <c r="D180" s="60">
        <v>607.54999999999995</v>
      </c>
      <c r="E180" s="60">
        <v>572.79</v>
      </c>
      <c r="F180" s="60">
        <v>561.65</v>
      </c>
      <c r="G180" s="60">
        <v>609.54</v>
      </c>
      <c r="H180" s="60">
        <v>648.98</v>
      </c>
      <c r="I180" s="56">
        <v>619.80999999999995</v>
      </c>
      <c r="J180" s="60">
        <v>716.86</v>
      </c>
      <c r="K180" s="60">
        <v>660.87</v>
      </c>
      <c r="L180" s="60">
        <f t="shared" si="73"/>
        <v>665.84666666666669</v>
      </c>
      <c r="M180" s="60">
        <f t="shared" si="74"/>
        <v>681.19222222222231</v>
      </c>
      <c r="N180" s="60">
        <f t="shared" si="75"/>
        <v>669.30296296296308</v>
      </c>
      <c r="O180" s="60">
        <f t="shared" si="76"/>
        <v>672.11395061728399</v>
      </c>
      <c r="P180" s="56">
        <f t="shared" si="77"/>
        <v>7686.5058024691343</v>
      </c>
    </row>
    <row r="181" spans="1:16">
      <c r="A181" s="34" t="s">
        <v>446</v>
      </c>
      <c r="B181" s="33" t="s">
        <v>447</v>
      </c>
      <c r="C181" s="34" t="s">
        <v>448</v>
      </c>
      <c r="D181" s="60">
        <v>461.47</v>
      </c>
      <c r="E181" s="60">
        <v>436.61</v>
      </c>
      <c r="F181" s="60">
        <v>427.71</v>
      </c>
      <c r="G181" s="60">
        <v>465.46</v>
      </c>
      <c r="H181" s="60">
        <v>492.61</v>
      </c>
      <c r="I181" s="56">
        <v>472.58</v>
      </c>
      <c r="J181" s="60">
        <v>546.69000000000005</v>
      </c>
      <c r="K181" s="60">
        <v>502.33</v>
      </c>
      <c r="L181" s="60">
        <f t="shared" si="73"/>
        <v>507.2</v>
      </c>
      <c r="M181" s="60">
        <f t="shared" si="74"/>
        <v>518.74</v>
      </c>
      <c r="N181" s="60">
        <f t="shared" si="75"/>
        <v>509.42333333333335</v>
      </c>
      <c r="O181" s="60">
        <f t="shared" si="76"/>
        <v>511.78777777777782</v>
      </c>
      <c r="P181" s="56">
        <f t="shared" si="77"/>
        <v>5852.6111111111104</v>
      </c>
    </row>
    <row r="182" spans="1:16">
      <c r="A182" s="34" t="s">
        <v>449</v>
      </c>
      <c r="B182" s="33" t="s">
        <v>450</v>
      </c>
      <c r="C182" s="34" t="s">
        <v>451</v>
      </c>
      <c r="D182" s="60">
        <v>2856.13</v>
      </c>
      <c r="E182" s="60">
        <v>2035.89</v>
      </c>
      <c r="F182" s="60">
        <v>1579.62</v>
      </c>
      <c r="G182" s="60">
        <v>1685.35</v>
      </c>
      <c r="H182" s="60">
        <v>1780.71</v>
      </c>
      <c r="I182" s="56">
        <v>1707.12</v>
      </c>
      <c r="J182" s="60">
        <v>1913.73</v>
      </c>
      <c r="K182" s="60">
        <v>1667.3</v>
      </c>
      <c r="L182" s="60">
        <f t="shared" si="73"/>
        <v>1762.7166666666665</v>
      </c>
      <c r="M182" s="60">
        <f t="shared" si="74"/>
        <v>1781.2488888888886</v>
      </c>
      <c r="N182" s="60">
        <f t="shared" si="75"/>
        <v>1737.0885185185182</v>
      </c>
      <c r="O182" s="60">
        <f t="shared" si="76"/>
        <v>1760.3513580246911</v>
      </c>
      <c r="P182" s="56">
        <f t="shared" si="77"/>
        <v>22267.255432098762</v>
      </c>
    </row>
    <row r="183" spans="1:16">
      <c r="A183" s="34" t="s">
        <v>452</v>
      </c>
      <c r="B183" s="33" t="s">
        <v>453</v>
      </c>
      <c r="C183" s="34" t="s">
        <v>454</v>
      </c>
      <c r="D183" s="60">
        <v>23.81</v>
      </c>
      <c r="E183" s="60">
        <v>22.78</v>
      </c>
      <c r="F183" s="60">
        <v>22.53</v>
      </c>
      <c r="G183" s="60">
        <v>24.72</v>
      </c>
      <c r="H183" s="60">
        <v>26.11</v>
      </c>
      <c r="I183" s="56">
        <v>25.03</v>
      </c>
      <c r="J183" s="60">
        <v>28.81</v>
      </c>
      <c r="K183" s="60">
        <v>26.49</v>
      </c>
      <c r="L183" s="60">
        <f t="shared" si="73"/>
        <v>26.776666666666667</v>
      </c>
      <c r="M183" s="60">
        <f t="shared" si="74"/>
        <v>27.358888888888888</v>
      </c>
      <c r="N183" s="60">
        <f t="shared" si="75"/>
        <v>26.875185185185185</v>
      </c>
      <c r="O183" s="60">
        <f t="shared" si="76"/>
        <v>27.003580246913582</v>
      </c>
      <c r="P183" s="56">
        <f t="shared" si="77"/>
        <v>308.29432098765437</v>
      </c>
    </row>
    <row r="184" spans="1:16">
      <c r="A184" s="34" t="s">
        <v>455</v>
      </c>
      <c r="B184" s="33" t="s">
        <v>456</v>
      </c>
      <c r="C184" s="34" t="s">
        <v>457</v>
      </c>
      <c r="D184" s="60">
        <v>538.5</v>
      </c>
      <c r="E184" s="60">
        <v>467.61</v>
      </c>
      <c r="F184" s="60">
        <v>419.75</v>
      </c>
      <c r="G184" s="60">
        <v>406.82</v>
      </c>
      <c r="H184" s="60">
        <v>384.98</v>
      </c>
      <c r="I184" s="56">
        <v>324.77999999999997</v>
      </c>
      <c r="J184" s="60">
        <v>325.19</v>
      </c>
      <c r="K184" s="60">
        <v>255.32</v>
      </c>
      <c r="L184" s="60">
        <f t="shared" si="73"/>
        <v>301.76333333333332</v>
      </c>
      <c r="M184" s="60">
        <f t="shared" si="74"/>
        <v>294.0911111111111</v>
      </c>
      <c r="N184" s="60">
        <f t="shared" si="75"/>
        <v>283.72481481481481</v>
      </c>
      <c r="O184" s="60">
        <f t="shared" si="76"/>
        <v>293.19308641975312</v>
      </c>
      <c r="P184" s="56">
        <f t="shared" si="77"/>
        <v>4295.7223456790116</v>
      </c>
    </row>
    <row r="185" spans="1:16" ht="12.75" customHeight="1">
      <c r="A185" s="34" t="s">
        <v>458</v>
      </c>
      <c r="B185" s="33" t="s">
        <v>459</v>
      </c>
      <c r="C185" s="34" t="s">
        <v>460</v>
      </c>
      <c r="D185" s="60">
        <v>729.68</v>
      </c>
      <c r="E185" s="60">
        <v>591.88</v>
      </c>
      <c r="F185" s="60">
        <v>530.4</v>
      </c>
      <c r="G185" s="60">
        <v>600.76</v>
      </c>
      <c r="H185" s="60">
        <v>661.76</v>
      </c>
      <c r="I185" s="56">
        <v>641.74</v>
      </c>
      <c r="J185" s="60">
        <v>743.04</v>
      </c>
      <c r="K185" s="60">
        <v>702.41</v>
      </c>
      <c r="L185" s="60">
        <f t="shared" si="73"/>
        <v>695.73</v>
      </c>
      <c r="M185" s="60">
        <f t="shared" si="74"/>
        <v>713.72666666666657</v>
      </c>
      <c r="N185" s="60">
        <f t="shared" si="75"/>
        <v>703.95555555555541</v>
      </c>
      <c r="O185" s="60">
        <f t="shared" si="76"/>
        <v>704.47074074074055</v>
      </c>
      <c r="P185" s="56">
        <f t="shared" si="77"/>
        <v>8019.5529629629618</v>
      </c>
    </row>
    <row r="186" spans="1:16">
      <c r="A186" s="34" t="s">
        <v>461</v>
      </c>
      <c r="B186" s="33" t="s">
        <v>462</v>
      </c>
      <c r="C186" s="34" t="s">
        <v>463</v>
      </c>
      <c r="D186" s="60">
        <v>4771.34</v>
      </c>
      <c r="E186" s="60">
        <v>3511.08</v>
      </c>
      <c r="F186" s="60">
        <v>2747.25</v>
      </c>
      <c r="G186" s="60">
        <v>2982.25</v>
      </c>
      <c r="H186" s="60">
        <v>3104.48</v>
      </c>
      <c r="I186" s="56">
        <v>2937.59</v>
      </c>
      <c r="J186" s="60">
        <v>3331.58</v>
      </c>
      <c r="K186" s="60">
        <v>3018.14</v>
      </c>
      <c r="L186" s="60">
        <f t="shared" si="73"/>
        <v>3095.77</v>
      </c>
      <c r="M186" s="60">
        <f t="shared" si="74"/>
        <v>3148.4966666666664</v>
      </c>
      <c r="N186" s="60">
        <f t="shared" si="75"/>
        <v>3087.4688888888886</v>
      </c>
      <c r="O186" s="60">
        <f t="shared" si="76"/>
        <v>3110.5785185185182</v>
      </c>
      <c r="P186" s="56">
        <f t="shared" si="77"/>
        <v>38846.02407407407</v>
      </c>
    </row>
    <row r="187" spans="1:16">
      <c r="A187" s="34" t="s">
        <v>464</v>
      </c>
      <c r="B187" s="33" t="s">
        <v>465</v>
      </c>
      <c r="C187" s="34" t="s">
        <v>466</v>
      </c>
      <c r="D187" s="60">
        <v>641.55999999999995</v>
      </c>
      <c r="E187" s="60">
        <v>1031.1199999999999</v>
      </c>
      <c r="F187" s="60">
        <v>1231.27</v>
      </c>
      <c r="G187" s="60">
        <v>1350</v>
      </c>
      <c r="H187" s="60">
        <v>1426.36</v>
      </c>
      <c r="I187" s="56">
        <v>1367.42</v>
      </c>
      <c r="J187" s="60">
        <v>1799.35</v>
      </c>
      <c r="K187" s="60">
        <v>1711.66</v>
      </c>
      <c r="L187" s="60">
        <f t="shared" si="73"/>
        <v>1626.1433333333334</v>
      </c>
      <c r="M187" s="60">
        <f t="shared" si="74"/>
        <v>1712.3844444444446</v>
      </c>
      <c r="N187" s="60">
        <f t="shared" si="75"/>
        <v>1683.3959259259261</v>
      </c>
      <c r="O187" s="60">
        <f t="shared" si="76"/>
        <v>1673.9745679012349</v>
      </c>
      <c r="P187" s="56">
        <f t="shared" si="77"/>
        <v>17254.638271604937</v>
      </c>
    </row>
    <row r="188" spans="1:16">
      <c r="A188" s="34" t="s">
        <v>467</v>
      </c>
      <c r="B188" s="33" t="s">
        <v>468</v>
      </c>
      <c r="C188" s="34" t="s">
        <v>469</v>
      </c>
      <c r="D188" s="60"/>
      <c r="E188" s="60">
        <v>46.32</v>
      </c>
      <c r="F188" s="60">
        <v>178.82</v>
      </c>
      <c r="G188" s="60">
        <v>29.98</v>
      </c>
      <c r="H188" s="60">
        <v>1.34</v>
      </c>
      <c r="I188" s="56">
        <v>1.29</v>
      </c>
      <c r="J188" s="60">
        <v>1.48</v>
      </c>
      <c r="K188" s="60">
        <v>1.36</v>
      </c>
      <c r="L188" s="60">
        <f t="shared" si="73"/>
        <v>1.3766666666666667</v>
      </c>
      <c r="M188" s="60">
        <f t="shared" si="74"/>
        <v>1.4055555555555557</v>
      </c>
      <c r="N188" s="60">
        <f t="shared" si="75"/>
        <v>1.3807407407407408</v>
      </c>
      <c r="O188" s="60">
        <f t="shared" si="76"/>
        <v>1.3876543209876544</v>
      </c>
      <c r="P188" s="56">
        <f t="shared" si="77"/>
        <v>266.14061728395069</v>
      </c>
    </row>
    <row r="189" spans="1:16">
      <c r="A189" s="34" t="s">
        <v>470</v>
      </c>
      <c r="B189" s="33" t="s">
        <v>471</v>
      </c>
      <c r="C189" s="34" t="s">
        <v>472</v>
      </c>
      <c r="D189" s="60"/>
      <c r="E189" s="60"/>
      <c r="F189" s="60"/>
      <c r="G189" s="60">
        <v>119.35</v>
      </c>
      <c r="H189" s="60">
        <v>0</v>
      </c>
      <c r="I189" s="56">
        <v>0</v>
      </c>
      <c r="J189" s="60">
        <v>0</v>
      </c>
      <c r="K189" s="60">
        <v>0</v>
      </c>
      <c r="L189" s="60">
        <f t="shared" si="73"/>
        <v>0</v>
      </c>
      <c r="M189" s="60">
        <f t="shared" si="74"/>
        <v>0</v>
      </c>
      <c r="N189" s="60">
        <f t="shared" si="75"/>
        <v>0</v>
      </c>
      <c r="O189" s="60">
        <f t="shared" si="76"/>
        <v>0</v>
      </c>
      <c r="P189" s="56">
        <f t="shared" si="77"/>
        <v>119.35</v>
      </c>
    </row>
    <row r="190" spans="1:16">
      <c r="A190" s="97" t="s">
        <v>473</v>
      </c>
      <c r="B190" s="98" t="s">
        <v>474</v>
      </c>
      <c r="C190" s="97" t="s">
        <v>475</v>
      </c>
      <c r="D190" s="60"/>
      <c r="E190" s="60"/>
      <c r="F190" s="60"/>
      <c r="G190" s="60"/>
      <c r="H190" s="60"/>
      <c r="I190" s="60">
        <v>473.41</v>
      </c>
      <c r="J190" s="60">
        <v>247.7</v>
      </c>
      <c r="K190" s="60">
        <v>232.21</v>
      </c>
      <c r="L190" s="60">
        <f t="shared" si="73"/>
        <v>317.77333333333337</v>
      </c>
      <c r="M190" s="60">
        <f t="shared" si="74"/>
        <v>265.89444444444445</v>
      </c>
      <c r="N190" s="60">
        <f t="shared" si="75"/>
        <v>271.95925925925923</v>
      </c>
      <c r="O190" s="60">
        <f t="shared" si="76"/>
        <v>285.20901234567901</v>
      </c>
      <c r="P190" s="56">
        <f t="shared" si="77"/>
        <v>2094.156049382716</v>
      </c>
    </row>
    <row r="191" spans="1:16">
      <c r="A191" s="97" t="s">
        <v>476</v>
      </c>
      <c r="B191" s="98" t="s">
        <v>477</v>
      </c>
      <c r="C191" s="97" t="s">
        <v>478</v>
      </c>
      <c r="D191" s="60"/>
      <c r="E191" s="60"/>
      <c r="F191" s="60"/>
      <c r="G191" s="60"/>
      <c r="H191" s="60"/>
      <c r="I191" s="60"/>
      <c r="J191" s="60"/>
      <c r="K191" s="60">
        <v>132.63999999999999</v>
      </c>
      <c r="L191" s="60">
        <v>130</v>
      </c>
      <c r="M191" s="60">
        <f>L191</f>
        <v>130</v>
      </c>
      <c r="N191" s="60">
        <f>M191</f>
        <v>130</v>
      </c>
      <c r="O191" s="60">
        <f>N191</f>
        <v>130</v>
      </c>
      <c r="P191" s="56">
        <f t="shared" si="77"/>
        <v>652.64</v>
      </c>
    </row>
    <row r="192" spans="1:16">
      <c r="A192" s="52" t="s">
        <v>479</v>
      </c>
      <c r="B192" s="33"/>
      <c r="C192" s="57" t="s">
        <v>480</v>
      </c>
      <c r="D192" s="58">
        <f t="shared" ref="D192:P192" si="78">SUM(D193:D209)</f>
        <v>42937.830000000009</v>
      </c>
      <c r="E192" s="58">
        <f t="shared" si="78"/>
        <v>41567.340000000004</v>
      </c>
      <c r="F192" s="58">
        <f t="shared" si="78"/>
        <v>44337.75</v>
      </c>
      <c r="G192" s="58">
        <f t="shared" si="78"/>
        <v>47420.130000000005</v>
      </c>
      <c r="H192" s="58">
        <f t="shared" si="78"/>
        <v>46182.14</v>
      </c>
      <c r="I192" s="58">
        <f t="shared" si="78"/>
        <v>42182.79</v>
      </c>
      <c r="J192" s="58">
        <f t="shared" si="78"/>
        <v>46965.869999999995</v>
      </c>
      <c r="K192" s="58">
        <f t="shared" si="78"/>
        <v>42237.87000000001</v>
      </c>
      <c r="L192" s="58">
        <f t="shared" si="78"/>
        <v>43795.51</v>
      </c>
      <c r="M192" s="58">
        <f t="shared" si="78"/>
        <v>44333.083333333343</v>
      </c>
      <c r="N192" s="58">
        <f t="shared" si="78"/>
        <v>43455.487777777787</v>
      </c>
      <c r="O192" s="58">
        <f t="shared" si="78"/>
        <v>43861.360370370363</v>
      </c>
      <c r="P192" s="58">
        <f t="shared" si="78"/>
        <v>529277.16148148151</v>
      </c>
    </row>
    <row r="193" spans="1:16">
      <c r="A193" s="34" t="s">
        <v>481</v>
      </c>
      <c r="B193" s="33" t="s">
        <v>482</v>
      </c>
      <c r="C193" s="34" t="s">
        <v>483</v>
      </c>
      <c r="D193" s="60">
        <v>123.78</v>
      </c>
      <c r="E193" s="60">
        <v>53.29</v>
      </c>
      <c r="F193" s="60">
        <v>109.96</v>
      </c>
      <c r="G193" s="60">
        <v>234.67</v>
      </c>
      <c r="H193" s="60">
        <v>233.15</v>
      </c>
      <c r="I193" s="56">
        <v>174.34</v>
      </c>
      <c r="J193" s="60">
        <v>135.47</v>
      </c>
      <c r="K193" s="60">
        <v>179.95</v>
      </c>
      <c r="L193" s="60">
        <f t="shared" ref="L193:L241" si="79">SUM(I193:K193)/3</f>
        <v>163.25333333333333</v>
      </c>
      <c r="M193" s="60">
        <f t="shared" ref="M193:M209" si="80">SUM(J193:L193)/3</f>
        <v>159.55777777777777</v>
      </c>
      <c r="N193" s="60">
        <f t="shared" ref="N193:N209" si="81">SUM(K193:M193)/3</f>
        <v>167.58703703703702</v>
      </c>
      <c r="O193" s="60">
        <f t="shared" ref="O193:O209" si="82">SUM(L193:N193)/3</f>
        <v>163.46604938271605</v>
      </c>
      <c r="P193" s="56">
        <f t="shared" si="77"/>
        <v>1898.4741975308639</v>
      </c>
    </row>
    <row r="194" spans="1:16">
      <c r="A194" s="34" t="s">
        <v>484</v>
      </c>
      <c r="B194" s="33" t="s">
        <v>485</v>
      </c>
      <c r="C194" s="34" t="s">
        <v>486</v>
      </c>
      <c r="D194" s="60">
        <v>7343.13</v>
      </c>
      <c r="E194" s="60">
        <v>8907.59</v>
      </c>
      <c r="F194" s="60">
        <v>12778.84</v>
      </c>
      <c r="G194" s="60">
        <v>13413.08</v>
      </c>
      <c r="H194" s="60">
        <v>10551.9</v>
      </c>
      <c r="I194" s="56">
        <v>8544.76</v>
      </c>
      <c r="J194" s="60">
        <v>8394.9699999999993</v>
      </c>
      <c r="K194" s="60">
        <v>6788.87</v>
      </c>
      <c r="L194" s="60">
        <f t="shared" si="79"/>
        <v>7909.5333333333328</v>
      </c>
      <c r="M194" s="60">
        <f t="shared" si="80"/>
        <v>7697.7911111111107</v>
      </c>
      <c r="N194" s="60">
        <f t="shared" si="81"/>
        <v>7465.3981481481469</v>
      </c>
      <c r="O194" s="60">
        <f t="shared" si="82"/>
        <v>7690.9075308641959</v>
      </c>
      <c r="P194" s="56">
        <f t="shared" si="77"/>
        <v>107486.77012345679</v>
      </c>
    </row>
    <row r="195" spans="1:16">
      <c r="A195" s="34" t="s">
        <v>487</v>
      </c>
      <c r="B195" s="33" t="s">
        <v>488</v>
      </c>
      <c r="C195" s="34" t="s">
        <v>489</v>
      </c>
      <c r="D195" s="60">
        <v>1608.37</v>
      </c>
      <c r="E195" s="60">
        <v>1152.5899999999999</v>
      </c>
      <c r="F195" s="60">
        <v>1453.7</v>
      </c>
      <c r="G195" s="60">
        <v>1975.61</v>
      </c>
      <c r="H195" s="60">
        <v>2086.31</v>
      </c>
      <c r="I195" s="56">
        <v>1957.14</v>
      </c>
      <c r="J195" s="60">
        <v>2268.06</v>
      </c>
      <c r="K195" s="60">
        <v>2275.96</v>
      </c>
      <c r="L195" s="60">
        <f t="shared" si="79"/>
        <v>2167.0533333333333</v>
      </c>
      <c r="M195" s="60">
        <f t="shared" si="80"/>
        <v>2237.0244444444447</v>
      </c>
      <c r="N195" s="60">
        <f t="shared" si="81"/>
        <v>2226.6792592592592</v>
      </c>
      <c r="O195" s="60">
        <f t="shared" si="82"/>
        <v>2210.2523456790127</v>
      </c>
      <c r="P195" s="56">
        <f t="shared" si="77"/>
        <v>23618.749382716047</v>
      </c>
    </row>
    <row r="196" spans="1:16">
      <c r="A196" s="34" t="s">
        <v>490</v>
      </c>
      <c r="B196" s="33" t="s">
        <v>491</v>
      </c>
      <c r="C196" s="34" t="s">
        <v>492</v>
      </c>
      <c r="D196" s="60">
        <v>114.04</v>
      </c>
      <c r="E196" s="60">
        <v>86.53</v>
      </c>
      <c r="F196" s="60">
        <v>68.180000000000007</v>
      </c>
      <c r="G196" s="60">
        <v>69.92</v>
      </c>
      <c r="H196" s="60">
        <v>42.05</v>
      </c>
      <c r="I196" s="56">
        <v>29.07</v>
      </c>
      <c r="J196" s="60">
        <v>27.62</v>
      </c>
      <c r="K196" s="60">
        <v>32.299999999999997</v>
      </c>
      <c r="L196" s="60">
        <f t="shared" si="79"/>
        <v>29.66333333333333</v>
      </c>
      <c r="M196" s="60">
        <f t="shared" si="80"/>
        <v>29.861111111111111</v>
      </c>
      <c r="N196" s="60">
        <f t="shared" si="81"/>
        <v>30.608148148148146</v>
      </c>
      <c r="O196" s="60">
        <f t="shared" si="82"/>
        <v>30.044197530864196</v>
      </c>
      <c r="P196" s="56">
        <f t="shared" si="77"/>
        <v>589.88679012345688</v>
      </c>
    </row>
    <row r="197" spans="1:16">
      <c r="A197" s="34" t="s">
        <v>493</v>
      </c>
      <c r="B197" s="33" t="s">
        <v>494</v>
      </c>
      <c r="C197" s="34" t="s">
        <v>495</v>
      </c>
      <c r="D197" s="60">
        <v>729.88</v>
      </c>
      <c r="E197" s="60">
        <v>129.07</v>
      </c>
      <c r="F197" s="60">
        <v>417.17</v>
      </c>
      <c r="G197" s="60">
        <v>554.87</v>
      </c>
      <c r="H197" s="60">
        <v>565.97</v>
      </c>
      <c r="I197" s="56">
        <v>503.12</v>
      </c>
      <c r="J197" s="60">
        <v>534.12</v>
      </c>
      <c r="K197" s="60">
        <v>536.13</v>
      </c>
      <c r="L197" s="60">
        <f t="shared" si="79"/>
        <v>524.45666666666659</v>
      </c>
      <c r="M197" s="60">
        <f t="shared" si="80"/>
        <v>531.56888888888886</v>
      </c>
      <c r="N197" s="60">
        <f t="shared" si="81"/>
        <v>530.71851851851852</v>
      </c>
      <c r="O197" s="60">
        <f t="shared" si="82"/>
        <v>528.9146913580247</v>
      </c>
      <c r="P197" s="56">
        <f t="shared" si="77"/>
        <v>6085.9887654320992</v>
      </c>
    </row>
    <row r="198" spans="1:16">
      <c r="A198" s="34" t="s">
        <v>496</v>
      </c>
      <c r="B198" s="33" t="s">
        <v>497</v>
      </c>
      <c r="C198" s="34" t="s">
        <v>498</v>
      </c>
      <c r="D198" s="60">
        <v>1180.78</v>
      </c>
      <c r="E198" s="60">
        <v>1112.6400000000001</v>
      </c>
      <c r="F198" s="60">
        <v>1089.1600000000001</v>
      </c>
      <c r="G198" s="60">
        <v>1182.57</v>
      </c>
      <c r="H198" s="60">
        <v>1253.03</v>
      </c>
      <c r="I198" s="56">
        <v>1202.9000000000001</v>
      </c>
      <c r="J198" s="60">
        <v>1376</v>
      </c>
      <c r="K198" s="60">
        <v>1000.83</v>
      </c>
      <c r="L198" s="60">
        <f t="shared" si="79"/>
        <v>1193.2433333333333</v>
      </c>
      <c r="M198" s="60">
        <f t="shared" si="80"/>
        <v>1190.0244444444445</v>
      </c>
      <c r="N198" s="60">
        <f t="shared" si="81"/>
        <v>1128.0325925925927</v>
      </c>
      <c r="O198" s="60">
        <f t="shared" si="82"/>
        <v>1170.4334567901235</v>
      </c>
      <c r="P198" s="56">
        <f t="shared" si="77"/>
        <v>14079.643827160497</v>
      </c>
    </row>
    <row r="199" spans="1:16">
      <c r="A199" s="34" t="s">
        <v>499</v>
      </c>
      <c r="B199" s="33" t="s">
        <v>500</v>
      </c>
      <c r="C199" s="34" t="s">
        <v>501</v>
      </c>
      <c r="D199" s="60">
        <v>2.4500000000000002</v>
      </c>
      <c r="E199" s="60">
        <v>2.34</v>
      </c>
      <c r="F199" s="60">
        <v>2.31</v>
      </c>
      <c r="G199" s="60">
        <v>2.54</v>
      </c>
      <c r="H199" s="60">
        <v>7.19</v>
      </c>
      <c r="I199" s="56">
        <v>15.37</v>
      </c>
      <c r="J199" s="60">
        <v>17.690000000000001</v>
      </c>
      <c r="K199" s="60">
        <v>16.27</v>
      </c>
      <c r="L199" s="60">
        <f t="shared" si="79"/>
        <v>16.443333333333332</v>
      </c>
      <c r="M199" s="60">
        <f t="shared" si="80"/>
        <v>16.801111111111112</v>
      </c>
      <c r="N199" s="60">
        <f t="shared" si="81"/>
        <v>16.504814814814814</v>
      </c>
      <c r="O199" s="60">
        <f t="shared" si="82"/>
        <v>16.583086419753084</v>
      </c>
      <c r="P199" s="56">
        <f t="shared" si="77"/>
        <v>132.49234567901232</v>
      </c>
    </row>
    <row r="200" spans="1:16">
      <c r="A200" s="34" t="s">
        <v>502</v>
      </c>
      <c r="B200" s="33" t="s">
        <v>503</v>
      </c>
      <c r="C200" s="34" t="s">
        <v>504</v>
      </c>
      <c r="D200" s="60">
        <v>3496.2</v>
      </c>
      <c r="E200" s="60">
        <v>3290.76</v>
      </c>
      <c r="F200" s="60">
        <v>3214.17</v>
      </c>
      <c r="G200" s="60">
        <v>3484.41</v>
      </c>
      <c r="H200" s="60">
        <v>3694.49</v>
      </c>
      <c r="I200" s="56">
        <v>3545.57</v>
      </c>
      <c r="J200" s="60">
        <v>4103.76</v>
      </c>
      <c r="K200" s="60">
        <v>3778.68</v>
      </c>
      <c r="L200" s="60">
        <f t="shared" si="79"/>
        <v>3809.3366666666666</v>
      </c>
      <c r="M200" s="60">
        <f t="shared" si="80"/>
        <v>3897.258888888889</v>
      </c>
      <c r="N200" s="60">
        <f t="shared" si="81"/>
        <v>3828.4251851851855</v>
      </c>
      <c r="O200" s="60">
        <f t="shared" si="82"/>
        <v>3845.0069135802473</v>
      </c>
      <c r="P200" s="56">
        <f t="shared" si="77"/>
        <v>43988.067654320992</v>
      </c>
    </row>
    <row r="201" spans="1:16">
      <c r="A201" s="34" t="s">
        <v>505</v>
      </c>
      <c r="B201" s="33" t="s">
        <v>506</v>
      </c>
      <c r="C201" s="34" t="s">
        <v>507</v>
      </c>
      <c r="D201" s="60">
        <v>781.22</v>
      </c>
      <c r="E201" s="60">
        <v>689.46</v>
      </c>
      <c r="F201" s="60">
        <v>663.25</v>
      </c>
      <c r="G201" s="60">
        <v>685.59</v>
      </c>
      <c r="H201" s="60">
        <v>650.70000000000005</v>
      </c>
      <c r="I201" s="56">
        <v>520.67999999999995</v>
      </c>
      <c r="J201" s="60">
        <v>604.29</v>
      </c>
      <c r="K201" s="60">
        <v>460.94</v>
      </c>
      <c r="L201" s="60">
        <f t="shared" si="79"/>
        <v>528.63666666666666</v>
      </c>
      <c r="M201" s="60">
        <f t="shared" si="80"/>
        <v>531.28888888888889</v>
      </c>
      <c r="N201" s="60">
        <f t="shared" si="81"/>
        <v>506.9551851851852</v>
      </c>
      <c r="O201" s="60">
        <f t="shared" si="82"/>
        <v>522.29358024691362</v>
      </c>
      <c r="P201" s="56">
        <f t="shared" si="77"/>
        <v>7145.304320987655</v>
      </c>
    </row>
    <row r="202" spans="1:16">
      <c r="A202" s="34" t="s">
        <v>508</v>
      </c>
      <c r="B202" s="33" t="s">
        <v>509</v>
      </c>
      <c r="C202" s="34" t="s">
        <v>510</v>
      </c>
      <c r="D202" s="60">
        <v>1052.23</v>
      </c>
      <c r="E202" s="60">
        <v>1092.05</v>
      </c>
      <c r="F202" s="60">
        <v>1068.73</v>
      </c>
      <c r="G202" s="60">
        <v>1160.08</v>
      </c>
      <c r="H202" s="60">
        <v>1229.29</v>
      </c>
      <c r="I202" s="56">
        <v>1180.1500000000001</v>
      </c>
      <c r="J202" s="60">
        <v>1365.57</v>
      </c>
      <c r="K202" s="60">
        <v>1257.8699999999999</v>
      </c>
      <c r="L202" s="60">
        <f t="shared" si="79"/>
        <v>1267.8633333333335</v>
      </c>
      <c r="M202" s="60">
        <f t="shared" si="80"/>
        <v>1297.1011111111111</v>
      </c>
      <c r="N202" s="60">
        <f t="shared" si="81"/>
        <v>1274.2781481481481</v>
      </c>
      <c r="O202" s="60">
        <f t="shared" si="82"/>
        <v>1279.7475308641976</v>
      </c>
      <c r="P202" s="56">
        <f t="shared" si="77"/>
        <v>14524.960123456791</v>
      </c>
    </row>
    <row r="203" spans="1:16">
      <c r="A203" s="34" t="s">
        <v>511</v>
      </c>
      <c r="B203" s="33" t="s">
        <v>512</v>
      </c>
      <c r="C203" s="34" t="s">
        <v>513</v>
      </c>
      <c r="D203" s="60">
        <v>11007.77</v>
      </c>
      <c r="E203" s="60">
        <v>10359.52</v>
      </c>
      <c r="F203" s="60">
        <v>10118.450000000001</v>
      </c>
      <c r="G203" s="60">
        <v>10880.89</v>
      </c>
      <c r="H203" s="60">
        <v>11473.96</v>
      </c>
      <c r="I203" s="56">
        <v>11010.82</v>
      </c>
      <c r="J203" s="60">
        <v>12743.99</v>
      </c>
      <c r="K203" s="60">
        <v>11734.43</v>
      </c>
      <c r="L203" s="60">
        <f t="shared" si="79"/>
        <v>11829.746666666666</v>
      </c>
      <c r="M203" s="60">
        <f t="shared" si="80"/>
        <v>12102.722222222221</v>
      </c>
      <c r="N203" s="60">
        <f t="shared" si="81"/>
        <v>11888.966296296296</v>
      </c>
      <c r="O203" s="60">
        <f t="shared" si="82"/>
        <v>11940.478395061727</v>
      </c>
      <c r="P203" s="56">
        <f t="shared" si="77"/>
        <v>137091.74358024693</v>
      </c>
    </row>
    <row r="204" spans="1:16">
      <c r="A204" s="34" t="s">
        <v>514</v>
      </c>
      <c r="B204" s="33" t="s">
        <v>515</v>
      </c>
      <c r="C204" s="34" t="s">
        <v>516</v>
      </c>
      <c r="D204" s="60">
        <v>12123.26</v>
      </c>
      <c r="E204" s="60">
        <v>11410.92</v>
      </c>
      <c r="F204" s="60">
        <v>11145.3</v>
      </c>
      <c r="G204" s="60">
        <v>12082.4</v>
      </c>
      <c r="H204" s="60">
        <v>12810.84</v>
      </c>
      <c r="I204" s="56">
        <v>12294.45</v>
      </c>
      <c r="J204" s="60">
        <v>14230.01</v>
      </c>
      <c r="K204" s="60">
        <v>13102.79</v>
      </c>
      <c r="L204" s="60">
        <f t="shared" si="79"/>
        <v>13209.083333333334</v>
      </c>
      <c r="M204" s="60">
        <f t="shared" si="80"/>
        <v>13513.961111111113</v>
      </c>
      <c r="N204" s="60">
        <f t="shared" si="81"/>
        <v>13275.278148148151</v>
      </c>
      <c r="O204" s="60">
        <f t="shared" si="82"/>
        <v>13332.774197530865</v>
      </c>
      <c r="P204" s="56">
        <f t="shared" si="77"/>
        <v>152531.06679012347</v>
      </c>
    </row>
    <row r="205" spans="1:16">
      <c r="A205" s="34" t="s">
        <v>517</v>
      </c>
      <c r="B205" s="33" t="s">
        <v>518</v>
      </c>
      <c r="C205" s="34" t="s">
        <v>519</v>
      </c>
      <c r="D205" s="60">
        <v>46.87</v>
      </c>
      <c r="E205" s="60">
        <v>44.83</v>
      </c>
      <c r="F205" s="60">
        <v>44.36</v>
      </c>
      <c r="G205" s="60">
        <v>48.64</v>
      </c>
      <c r="H205" s="60">
        <v>51.39</v>
      </c>
      <c r="I205" s="56">
        <v>49.26</v>
      </c>
      <c r="J205" s="60">
        <v>56.71</v>
      </c>
      <c r="K205" s="60">
        <v>52.15</v>
      </c>
      <c r="L205" s="60">
        <f t="shared" si="79"/>
        <v>52.706666666666671</v>
      </c>
      <c r="M205" s="60">
        <f t="shared" si="80"/>
        <v>53.855555555555554</v>
      </c>
      <c r="N205" s="60">
        <f t="shared" si="81"/>
        <v>52.904074074074082</v>
      </c>
      <c r="O205" s="60">
        <f t="shared" si="82"/>
        <v>53.155432098765438</v>
      </c>
      <c r="P205" s="56">
        <f t="shared" si="77"/>
        <v>606.83172839506165</v>
      </c>
    </row>
    <row r="206" spans="1:16">
      <c r="A206" s="34" t="s">
        <v>520</v>
      </c>
      <c r="B206" s="33" t="s">
        <v>521</v>
      </c>
      <c r="C206" s="34" t="s">
        <v>522</v>
      </c>
      <c r="D206" s="60">
        <v>685.32</v>
      </c>
      <c r="E206" s="60">
        <v>632.22</v>
      </c>
      <c r="F206" s="60">
        <v>472.58</v>
      </c>
      <c r="G206" s="60">
        <v>464.81</v>
      </c>
      <c r="H206" s="60">
        <v>492.87</v>
      </c>
      <c r="I206" s="56">
        <v>320</v>
      </c>
      <c r="J206" s="60">
        <v>195.42</v>
      </c>
      <c r="K206" s="60">
        <v>180.16</v>
      </c>
      <c r="L206" s="60">
        <f t="shared" si="79"/>
        <v>231.85999999999999</v>
      </c>
      <c r="M206" s="60">
        <f t="shared" si="80"/>
        <v>202.48</v>
      </c>
      <c r="N206" s="60">
        <f t="shared" si="81"/>
        <v>204.83333333333334</v>
      </c>
      <c r="O206" s="60">
        <f t="shared" si="82"/>
        <v>213.05777777777777</v>
      </c>
      <c r="P206" s="56">
        <f t="shared" si="77"/>
        <v>4295.6111111111113</v>
      </c>
    </row>
    <row r="207" spans="1:16">
      <c r="A207" s="34" t="s">
        <v>523</v>
      </c>
      <c r="B207" s="33" t="s">
        <v>524</v>
      </c>
      <c r="C207" s="34" t="s">
        <v>525</v>
      </c>
      <c r="D207" s="60">
        <v>88.08</v>
      </c>
      <c r="E207" s="60">
        <v>84.25</v>
      </c>
      <c r="F207" s="60">
        <v>83.36</v>
      </c>
      <c r="G207" s="60">
        <v>91.41</v>
      </c>
      <c r="H207" s="60">
        <v>96.57</v>
      </c>
      <c r="I207" s="56">
        <v>92.59</v>
      </c>
      <c r="J207" s="60">
        <v>106.56</v>
      </c>
      <c r="K207" s="60">
        <v>98</v>
      </c>
      <c r="L207" s="60">
        <f t="shared" si="79"/>
        <v>99.05</v>
      </c>
      <c r="M207" s="60">
        <f t="shared" si="80"/>
        <v>101.20333333333333</v>
      </c>
      <c r="N207" s="60">
        <f t="shared" si="81"/>
        <v>99.417777777777772</v>
      </c>
      <c r="O207" s="60">
        <f t="shared" si="82"/>
        <v>99.890370370370363</v>
      </c>
      <c r="P207" s="56">
        <f t="shared" si="77"/>
        <v>1140.3814814814814</v>
      </c>
    </row>
    <row r="208" spans="1:16">
      <c r="A208" s="34" t="s">
        <v>526</v>
      </c>
      <c r="B208" s="33" t="s">
        <v>527</v>
      </c>
      <c r="C208" s="34" t="s">
        <v>528</v>
      </c>
      <c r="D208" s="60">
        <v>634.62</v>
      </c>
      <c r="E208" s="60">
        <v>598.45000000000005</v>
      </c>
      <c r="F208" s="60">
        <v>586.88</v>
      </c>
      <c r="G208" s="60">
        <v>637.04999999999995</v>
      </c>
      <c r="H208" s="60">
        <v>675.45</v>
      </c>
      <c r="I208" s="56">
        <v>647.73</v>
      </c>
      <c r="J208" s="60">
        <v>749.1</v>
      </c>
      <c r="K208" s="60">
        <v>690.55</v>
      </c>
      <c r="L208" s="60">
        <f t="shared" si="79"/>
        <v>695.79333333333341</v>
      </c>
      <c r="M208" s="60">
        <f t="shared" si="80"/>
        <v>711.81444444444458</v>
      </c>
      <c r="N208" s="60">
        <f t="shared" si="81"/>
        <v>699.38592592592602</v>
      </c>
      <c r="O208" s="60">
        <f t="shared" si="82"/>
        <v>702.33123456790133</v>
      </c>
      <c r="P208" s="56">
        <f t="shared" si="77"/>
        <v>8029.1549382716048</v>
      </c>
    </row>
    <row r="209" spans="1:16">
      <c r="A209" s="34" t="s">
        <v>529</v>
      </c>
      <c r="B209" s="33" t="s">
        <v>530</v>
      </c>
      <c r="C209" s="34" t="s">
        <v>531</v>
      </c>
      <c r="D209" s="60">
        <v>1919.83</v>
      </c>
      <c r="E209" s="60">
        <v>1920.83</v>
      </c>
      <c r="F209" s="60">
        <v>1021.35</v>
      </c>
      <c r="G209" s="60">
        <v>451.59</v>
      </c>
      <c r="H209" s="60">
        <v>266.98</v>
      </c>
      <c r="I209" s="56">
        <v>94.84</v>
      </c>
      <c r="J209" s="60">
        <v>56.53</v>
      </c>
      <c r="K209" s="60">
        <v>51.99</v>
      </c>
      <c r="L209" s="60">
        <f t="shared" si="79"/>
        <v>67.786666666666676</v>
      </c>
      <c r="M209" s="60">
        <f t="shared" si="80"/>
        <v>58.768888888888888</v>
      </c>
      <c r="N209" s="60">
        <f t="shared" si="81"/>
        <v>59.515185185185182</v>
      </c>
      <c r="O209" s="60">
        <f t="shared" si="82"/>
        <v>62.023580246913582</v>
      </c>
      <c r="P209" s="56">
        <f t="shared" si="77"/>
        <v>6032.0343209876537</v>
      </c>
    </row>
    <row r="210" spans="1:16">
      <c r="A210" s="52" t="s">
        <v>532</v>
      </c>
      <c r="B210" s="33"/>
      <c r="C210" s="57" t="s">
        <v>533</v>
      </c>
      <c r="D210" s="58">
        <f t="shared" ref="D210:P210" si="83">SUM(D211:D240)</f>
        <v>125895.33000000002</v>
      </c>
      <c r="E210" s="58">
        <f t="shared" si="83"/>
        <v>129907.96</v>
      </c>
      <c r="F210" s="58">
        <f t="shared" si="83"/>
        <v>107823.34</v>
      </c>
      <c r="G210" s="58">
        <f t="shared" si="83"/>
        <v>132134.93999999997</v>
      </c>
      <c r="H210" s="58">
        <f t="shared" si="83"/>
        <v>135455.91</v>
      </c>
      <c r="I210" s="58">
        <f t="shared" si="83"/>
        <v>124626.02000000002</v>
      </c>
      <c r="J210" s="58">
        <f t="shared" si="83"/>
        <v>130091.67000000001</v>
      </c>
      <c r="K210" s="58">
        <f t="shared" si="83"/>
        <v>124534.09000000003</v>
      </c>
      <c r="L210" s="58">
        <f t="shared" si="83"/>
        <v>114890.74999999999</v>
      </c>
      <c r="M210" s="58">
        <f t="shared" si="83"/>
        <v>116960.88666666667</v>
      </c>
      <c r="N210" s="58">
        <f t="shared" si="83"/>
        <v>117294.22555555553</v>
      </c>
      <c r="O210" s="58">
        <f t="shared" si="83"/>
        <v>116072.90407407407</v>
      </c>
      <c r="P210" s="58">
        <f t="shared" si="83"/>
        <v>1475688.0262962959</v>
      </c>
    </row>
    <row r="211" spans="1:16">
      <c r="A211" s="34" t="s">
        <v>534</v>
      </c>
      <c r="B211" s="33" t="s">
        <v>173</v>
      </c>
      <c r="C211" s="34" t="s">
        <v>535</v>
      </c>
      <c r="D211" s="58">
        <v>34515.040000000001</v>
      </c>
      <c r="E211" s="58">
        <v>58533.84</v>
      </c>
      <c r="F211" s="58">
        <v>40558.080000000002</v>
      </c>
      <c r="G211" s="58">
        <v>41536.550000000003</v>
      </c>
      <c r="H211" s="58">
        <v>52528.37</v>
      </c>
      <c r="I211" s="58">
        <v>35174.370000000003</v>
      </c>
      <c r="J211" s="58">
        <v>34923.699999999997</v>
      </c>
      <c r="K211" s="58">
        <v>27503.05</v>
      </c>
      <c r="L211" s="60">
        <v>23000</v>
      </c>
      <c r="M211" s="60">
        <f>L211</f>
        <v>23000</v>
      </c>
      <c r="N211" s="60">
        <f>M211</f>
        <v>23000</v>
      </c>
      <c r="O211" s="60">
        <v>22678.95</v>
      </c>
      <c r="P211" s="56">
        <f t="shared" si="77"/>
        <v>416951.95</v>
      </c>
    </row>
    <row r="212" spans="1:16">
      <c r="A212" s="34" t="s">
        <v>536</v>
      </c>
      <c r="B212" s="33" t="s">
        <v>537</v>
      </c>
      <c r="C212" s="34" t="s">
        <v>538</v>
      </c>
      <c r="D212" s="56">
        <v>1543.98</v>
      </c>
      <c r="E212" s="56">
        <v>1500.06</v>
      </c>
      <c r="F212" s="56">
        <v>1578.57</v>
      </c>
      <c r="G212" s="56">
        <v>1921.09</v>
      </c>
      <c r="H212" s="56">
        <v>2280.46</v>
      </c>
      <c r="I212" s="56">
        <v>2222.0700000000002</v>
      </c>
      <c r="J212" s="56">
        <v>3167.31</v>
      </c>
      <c r="K212" s="60">
        <v>3215.33</v>
      </c>
      <c r="L212" s="60">
        <f t="shared" si="79"/>
        <v>2868.2366666666662</v>
      </c>
      <c r="M212" s="60">
        <f t="shared" ref="M212:O216" si="84">SUM(J212:L212)/3</f>
        <v>3083.6255555555549</v>
      </c>
      <c r="N212" s="60">
        <f t="shared" si="84"/>
        <v>3055.7307407407402</v>
      </c>
      <c r="O212" s="60">
        <f t="shared" si="84"/>
        <v>3002.5309876543201</v>
      </c>
      <c r="P212" s="56">
        <f t="shared" si="77"/>
        <v>29438.993950617281</v>
      </c>
    </row>
    <row r="213" spans="1:16">
      <c r="A213" s="34" t="s">
        <v>539</v>
      </c>
      <c r="B213" s="33" t="s">
        <v>126</v>
      </c>
      <c r="C213" s="34" t="s">
        <v>540</v>
      </c>
      <c r="D213" s="56">
        <v>5091.5200000000004</v>
      </c>
      <c r="E213" s="56">
        <v>4825.01</v>
      </c>
      <c r="F213" s="56">
        <v>6833.3</v>
      </c>
      <c r="G213" s="56">
        <v>4320.05</v>
      </c>
      <c r="H213" s="56">
        <v>5520.93</v>
      </c>
      <c r="I213" s="56">
        <v>5343.53</v>
      </c>
      <c r="J213" s="56">
        <v>7080.82</v>
      </c>
      <c r="K213" s="60">
        <v>5665.73</v>
      </c>
      <c r="L213" s="60">
        <f t="shared" si="79"/>
        <v>6030.0266666666657</v>
      </c>
      <c r="M213" s="60">
        <f t="shared" si="84"/>
        <v>6258.858888888888</v>
      </c>
      <c r="N213" s="60">
        <f t="shared" si="84"/>
        <v>5984.8718518518508</v>
      </c>
      <c r="O213" s="60">
        <f t="shared" si="84"/>
        <v>6091.2524691358012</v>
      </c>
      <c r="P213" s="56">
        <f t="shared" si="77"/>
        <v>69045.899876543204</v>
      </c>
    </row>
    <row r="214" spans="1:16">
      <c r="A214" s="34" t="s">
        <v>541</v>
      </c>
      <c r="B214" s="33" t="s">
        <v>542</v>
      </c>
      <c r="C214" s="34" t="s">
        <v>543</v>
      </c>
      <c r="D214" s="56">
        <v>524.49</v>
      </c>
      <c r="E214" s="56">
        <v>772.25</v>
      </c>
      <c r="F214" s="56">
        <v>1095.77</v>
      </c>
      <c r="G214" s="56">
        <v>1519.09</v>
      </c>
      <c r="H214" s="56">
        <v>1430.7</v>
      </c>
      <c r="I214" s="56">
        <v>1140.08</v>
      </c>
      <c r="J214" s="56">
        <v>1504.38</v>
      </c>
      <c r="K214" s="60">
        <v>1224.9100000000001</v>
      </c>
      <c r="L214" s="60">
        <f t="shared" si="79"/>
        <v>1289.79</v>
      </c>
      <c r="M214" s="60">
        <f t="shared" si="84"/>
        <v>1339.6933333333334</v>
      </c>
      <c r="N214" s="60">
        <f t="shared" si="84"/>
        <v>1284.7977777777778</v>
      </c>
      <c r="O214" s="60">
        <f t="shared" si="84"/>
        <v>1304.7603703703705</v>
      </c>
      <c r="P214" s="56">
        <f t="shared" si="77"/>
        <v>14430.711481481479</v>
      </c>
    </row>
    <row r="215" spans="1:16">
      <c r="A215" s="34" t="s">
        <v>544</v>
      </c>
      <c r="B215" s="33" t="s">
        <v>545</v>
      </c>
      <c r="C215" s="34" t="s">
        <v>546</v>
      </c>
      <c r="D215" s="56">
        <v>194.52</v>
      </c>
      <c r="E215" s="56">
        <v>178.25</v>
      </c>
      <c r="F215" s="56">
        <v>126.12</v>
      </c>
      <c r="G215" s="56">
        <v>199.21</v>
      </c>
      <c r="H215" s="56">
        <v>275.11</v>
      </c>
      <c r="I215" s="56">
        <v>381.5</v>
      </c>
      <c r="J215" s="56">
        <v>494.72</v>
      </c>
      <c r="K215" s="60">
        <v>463.38</v>
      </c>
      <c r="L215" s="60">
        <f t="shared" si="79"/>
        <v>446.5333333333333</v>
      </c>
      <c r="M215" s="60">
        <f t="shared" si="84"/>
        <v>468.21111111111105</v>
      </c>
      <c r="N215" s="60">
        <f t="shared" si="84"/>
        <v>459.37481481481478</v>
      </c>
      <c r="O215" s="60">
        <f t="shared" si="84"/>
        <v>458.03975308641969</v>
      </c>
      <c r="P215" s="56">
        <f t="shared" si="77"/>
        <v>4144.9690123456785</v>
      </c>
    </row>
    <row r="216" spans="1:16">
      <c r="A216" s="34" t="s">
        <v>547</v>
      </c>
      <c r="B216" s="33" t="s">
        <v>144</v>
      </c>
      <c r="C216" s="34" t="s">
        <v>548</v>
      </c>
      <c r="D216" s="56">
        <v>1297.3399999999999</v>
      </c>
      <c r="E216" s="56">
        <v>1211.98</v>
      </c>
      <c r="F216" s="56">
        <v>1189.6500000000001</v>
      </c>
      <c r="G216" s="56">
        <v>1280.56</v>
      </c>
      <c r="H216" s="56">
        <v>1429.21</v>
      </c>
      <c r="I216" s="56">
        <v>1246.6500000000001</v>
      </c>
      <c r="J216" s="56">
        <v>1539.2</v>
      </c>
      <c r="K216" s="60">
        <v>1469.4</v>
      </c>
      <c r="L216" s="60">
        <f t="shared" si="79"/>
        <v>1418.4166666666667</v>
      </c>
      <c r="M216" s="60">
        <f t="shared" si="84"/>
        <v>1475.6722222222224</v>
      </c>
      <c r="N216" s="60">
        <f t="shared" si="84"/>
        <v>1454.4962962962964</v>
      </c>
      <c r="O216" s="60">
        <f t="shared" si="84"/>
        <v>1449.5283950617286</v>
      </c>
      <c r="P216" s="56">
        <f t="shared" si="77"/>
        <v>16462.103580246912</v>
      </c>
    </row>
    <row r="217" spans="1:16">
      <c r="A217" s="34" t="s">
        <v>549</v>
      </c>
      <c r="B217" s="33" t="s">
        <v>550</v>
      </c>
      <c r="C217" s="34" t="s">
        <v>551</v>
      </c>
      <c r="D217" s="56">
        <v>719.22</v>
      </c>
      <c r="E217" s="56">
        <v>527.49</v>
      </c>
      <c r="F217" s="56">
        <v>335.01</v>
      </c>
      <c r="G217" s="56">
        <v>4.04</v>
      </c>
      <c r="H217" s="56">
        <v>4.29</v>
      </c>
      <c r="I217" s="56">
        <v>3.53</v>
      </c>
      <c r="J217" s="56">
        <v>3.36</v>
      </c>
      <c r="K217" s="60">
        <v>0</v>
      </c>
      <c r="L217" s="60">
        <v>0</v>
      </c>
      <c r="M217" s="60">
        <v>0</v>
      </c>
      <c r="N217" s="60">
        <v>0</v>
      </c>
      <c r="O217" s="60">
        <v>3</v>
      </c>
      <c r="P217" s="56">
        <f t="shared" si="77"/>
        <v>1599.9399999999998</v>
      </c>
    </row>
    <row r="218" spans="1:16">
      <c r="A218" s="34" t="s">
        <v>552</v>
      </c>
      <c r="B218" s="33" t="s">
        <v>139</v>
      </c>
      <c r="C218" s="34" t="s">
        <v>553</v>
      </c>
      <c r="D218" s="56">
        <v>159.22</v>
      </c>
      <c r="E218" s="56">
        <v>123.61</v>
      </c>
      <c r="F218" s="56">
        <v>87.46</v>
      </c>
      <c r="G218" s="56">
        <v>124.99</v>
      </c>
      <c r="H218" s="56">
        <v>106.13</v>
      </c>
      <c r="I218" s="56">
        <v>170.91</v>
      </c>
      <c r="J218" s="56">
        <v>387.41</v>
      </c>
      <c r="K218" s="60">
        <v>271.76</v>
      </c>
      <c r="L218" s="60">
        <f t="shared" si="79"/>
        <v>276.69333333333333</v>
      </c>
      <c r="M218" s="60">
        <f t="shared" ref="M218:O220" si="85">SUM(J218:L218)/3</f>
        <v>311.9544444444445</v>
      </c>
      <c r="N218" s="60">
        <f t="shared" si="85"/>
        <v>286.80259259259265</v>
      </c>
      <c r="O218" s="60">
        <f t="shared" si="85"/>
        <v>291.81679012345683</v>
      </c>
      <c r="P218" s="56">
        <f t="shared" si="77"/>
        <v>2598.7571604938275</v>
      </c>
    </row>
    <row r="219" spans="1:16">
      <c r="A219" s="34" t="s">
        <v>554</v>
      </c>
      <c r="B219" s="33" t="s">
        <v>555</v>
      </c>
      <c r="C219" s="34" t="s">
        <v>556</v>
      </c>
      <c r="D219" s="56">
        <v>1165.0899999999999</v>
      </c>
      <c r="E219" s="56">
        <v>519.89</v>
      </c>
      <c r="F219" s="56">
        <v>475.8</v>
      </c>
      <c r="G219" s="56">
        <v>0</v>
      </c>
      <c r="H219" s="56">
        <v>0</v>
      </c>
      <c r="I219" s="56">
        <v>0</v>
      </c>
      <c r="J219" s="56">
        <v>0</v>
      </c>
      <c r="K219" s="60">
        <v>0</v>
      </c>
      <c r="L219" s="60">
        <f t="shared" si="79"/>
        <v>0</v>
      </c>
      <c r="M219" s="60">
        <f t="shared" si="85"/>
        <v>0</v>
      </c>
      <c r="N219" s="60">
        <f t="shared" si="85"/>
        <v>0</v>
      </c>
      <c r="O219" s="60">
        <f t="shared" si="85"/>
        <v>0</v>
      </c>
      <c r="P219" s="56">
        <f t="shared" si="77"/>
        <v>2160.7800000000002</v>
      </c>
    </row>
    <row r="220" spans="1:16">
      <c r="A220" s="34" t="s">
        <v>557</v>
      </c>
      <c r="B220" s="33" t="s">
        <v>558</v>
      </c>
      <c r="C220" s="34" t="s">
        <v>559</v>
      </c>
      <c r="D220" s="56">
        <v>28056.6</v>
      </c>
      <c r="E220" s="56">
        <v>11627.02</v>
      </c>
      <c r="F220" s="56">
        <v>9446.82</v>
      </c>
      <c r="G220" s="56">
        <v>25588.48</v>
      </c>
      <c r="H220" s="56">
        <v>18825.36</v>
      </c>
      <c r="I220" s="56">
        <v>19696.509999999998</v>
      </c>
      <c r="J220" s="56">
        <v>18951.560000000001</v>
      </c>
      <c r="K220" s="60">
        <v>23256.9</v>
      </c>
      <c r="L220" s="60">
        <f t="shared" si="79"/>
        <v>20634.990000000002</v>
      </c>
      <c r="M220" s="60">
        <f t="shared" si="85"/>
        <v>20947.816666666669</v>
      </c>
      <c r="N220" s="60">
        <f t="shared" si="85"/>
        <v>21613.235555555555</v>
      </c>
      <c r="O220" s="60">
        <f t="shared" si="85"/>
        <v>21065.347407407407</v>
      </c>
      <c r="P220" s="56">
        <f t="shared" si="77"/>
        <v>239710.63962962964</v>
      </c>
    </row>
    <row r="221" spans="1:16">
      <c r="A221" s="34" t="s">
        <v>560</v>
      </c>
      <c r="B221" s="33" t="s">
        <v>561</v>
      </c>
      <c r="C221" s="34" t="s">
        <v>562</v>
      </c>
      <c r="D221" s="56">
        <v>1245.1600000000001</v>
      </c>
      <c r="E221" s="56">
        <v>1436.51</v>
      </c>
      <c r="F221" s="56">
        <v>1184.03</v>
      </c>
      <c r="G221" s="56">
        <v>1354.64</v>
      </c>
      <c r="H221" s="56">
        <v>1227.68</v>
      </c>
      <c r="I221" s="56">
        <v>1438.27</v>
      </c>
      <c r="J221" s="56">
        <v>1345.45</v>
      </c>
      <c r="K221" s="60">
        <v>0</v>
      </c>
      <c r="L221" s="60">
        <v>0</v>
      </c>
      <c r="M221" s="60">
        <v>0</v>
      </c>
      <c r="N221" s="60">
        <v>0</v>
      </c>
      <c r="O221" s="60">
        <v>3</v>
      </c>
      <c r="P221" s="56">
        <f t="shared" si="77"/>
        <v>9234.7400000000016</v>
      </c>
    </row>
    <row r="222" spans="1:16">
      <c r="A222" s="34" t="s">
        <v>563</v>
      </c>
      <c r="B222" s="33" t="s">
        <v>564</v>
      </c>
      <c r="C222" s="34" t="s">
        <v>565</v>
      </c>
      <c r="D222" s="56">
        <v>164.43</v>
      </c>
      <c r="E222" s="56">
        <v>157.24</v>
      </c>
      <c r="F222" s="56">
        <v>155.6</v>
      </c>
      <c r="G222" s="56">
        <v>170.62</v>
      </c>
      <c r="H222" s="56">
        <v>180.26</v>
      </c>
      <c r="I222" s="56">
        <v>172.81</v>
      </c>
      <c r="J222" s="56">
        <v>226.91</v>
      </c>
      <c r="K222" s="60">
        <v>192.13</v>
      </c>
      <c r="L222" s="60">
        <f t="shared" si="79"/>
        <v>197.28333333333333</v>
      </c>
      <c r="M222" s="60">
        <f t="shared" ref="M222:M228" si="86">SUM(J222:L222)/3</f>
        <v>205.4411111111111</v>
      </c>
      <c r="N222" s="60">
        <f t="shared" ref="N222:N228" si="87">SUM(K222:M222)/3</f>
        <v>198.28481481481481</v>
      </c>
      <c r="O222" s="60">
        <f t="shared" ref="O222:O228" si="88">SUM(L222:N222)/3</f>
        <v>200.3364197530864</v>
      </c>
      <c r="P222" s="56">
        <f t="shared" si="77"/>
        <v>2221.3456790123455</v>
      </c>
    </row>
    <row r="223" spans="1:16">
      <c r="A223" s="34" t="s">
        <v>566</v>
      </c>
      <c r="B223" s="33" t="s">
        <v>567</v>
      </c>
      <c r="C223" s="34" t="s">
        <v>568</v>
      </c>
      <c r="D223" s="56">
        <v>25.34</v>
      </c>
      <c r="E223" s="56">
        <v>24.24</v>
      </c>
      <c r="F223" s="56">
        <v>23.99</v>
      </c>
      <c r="G223" s="56">
        <v>26.3</v>
      </c>
      <c r="H223" s="56">
        <v>27.8</v>
      </c>
      <c r="I223" s="56">
        <v>26.64</v>
      </c>
      <c r="J223" s="56">
        <v>30.67</v>
      </c>
      <c r="K223" s="60">
        <v>28.19</v>
      </c>
      <c r="L223" s="60">
        <f t="shared" si="79"/>
        <v>28.5</v>
      </c>
      <c r="M223" s="60">
        <f t="shared" si="86"/>
        <v>29.12</v>
      </c>
      <c r="N223" s="60">
        <f t="shared" si="87"/>
        <v>28.603333333333335</v>
      </c>
      <c r="O223" s="60">
        <f t="shared" si="88"/>
        <v>28.741111111111113</v>
      </c>
      <c r="P223" s="56">
        <f t="shared" si="77"/>
        <v>328.13444444444451</v>
      </c>
    </row>
    <row r="224" spans="1:16">
      <c r="A224" s="34" t="s">
        <v>569</v>
      </c>
      <c r="B224" s="33" t="s">
        <v>570</v>
      </c>
      <c r="C224" s="34" t="s">
        <v>571</v>
      </c>
      <c r="D224" s="56">
        <v>6.63</v>
      </c>
      <c r="E224" s="56">
        <v>5.98</v>
      </c>
      <c r="F224" s="56">
        <v>6</v>
      </c>
      <c r="G224" s="56">
        <v>6.39</v>
      </c>
      <c r="H224" s="56">
        <v>6.6</v>
      </c>
      <c r="I224" s="56">
        <v>6.38</v>
      </c>
      <c r="J224" s="56">
        <v>7.76</v>
      </c>
      <c r="K224" s="60">
        <v>6.97</v>
      </c>
      <c r="L224" s="60">
        <f t="shared" si="79"/>
        <v>7.0366666666666662</v>
      </c>
      <c r="M224" s="60">
        <f t="shared" si="86"/>
        <v>7.2555555555555555</v>
      </c>
      <c r="N224" s="60">
        <f t="shared" si="87"/>
        <v>7.0874074074074072</v>
      </c>
      <c r="O224" s="60">
        <f t="shared" si="88"/>
        <v>7.1265432098765435</v>
      </c>
      <c r="P224" s="56">
        <f t="shared" si="77"/>
        <v>81.216172839506186</v>
      </c>
    </row>
    <row r="225" spans="1:16">
      <c r="A225" s="34" t="s">
        <v>572</v>
      </c>
      <c r="B225" s="33" t="s">
        <v>218</v>
      </c>
      <c r="C225" s="34" t="s">
        <v>573</v>
      </c>
      <c r="D225" s="56">
        <v>6508.59</v>
      </c>
      <c r="E225" s="56">
        <v>5190.21</v>
      </c>
      <c r="F225" s="56">
        <v>4966.91</v>
      </c>
      <c r="G225" s="56">
        <v>7803.52</v>
      </c>
      <c r="H225" s="56">
        <v>8960.65</v>
      </c>
      <c r="I225" s="56">
        <v>7766.79</v>
      </c>
      <c r="J225" s="56">
        <v>8052.71</v>
      </c>
      <c r="K225" s="60">
        <v>6198.26</v>
      </c>
      <c r="L225" s="60">
        <f t="shared" si="79"/>
        <v>7339.253333333334</v>
      </c>
      <c r="M225" s="60">
        <f t="shared" si="86"/>
        <v>7196.7411111111114</v>
      </c>
      <c r="N225" s="60">
        <f t="shared" si="87"/>
        <v>6911.4181481481492</v>
      </c>
      <c r="O225" s="60">
        <f t="shared" si="88"/>
        <v>7149.1375308641982</v>
      </c>
      <c r="P225" s="56">
        <f t="shared" si="77"/>
        <v>84044.190123456792</v>
      </c>
    </row>
    <row r="226" spans="1:16" ht="12.75" customHeight="1">
      <c r="A226" s="34" t="s">
        <v>574</v>
      </c>
      <c r="B226" s="33" t="s">
        <v>575</v>
      </c>
      <c r="C226" s="34" t="s">
        <v>576</v>
      </c>
      <c r="D226" s="56">
        <v>3.44</v>
      </c>
      <c r="E226" s="56">
        <v>3.34</v>
      </c>
      <c r="F226" s="56">
        <v>3.19</v>
      </c>
      <c r="G226" s="56">
        <v>3.51</v>
      </c>
      <c r="H226" s="56">
        <v>3.69</v>
      </c>
      <c r="I226" s="56">
        <v>1.05</v>
      </c>
      <c r="J226" s="56">
        <v>0</v>
      </c>
      <c r="K226" s="60">
        <v>5.16</v>
      </c>
      <c r="L226" s="60">
        <f t="shared" si="79"/>
        <v>2.0699999999999998</v>
      </c>
      <c r="M226" s="60">
        <f t="shared" si="86"/>
        <v>2.41</v>
      </c>
      <c r="N226" s="60">
        <f t="shared" si="87"/>
        <v>3.2133333333333334</v>
      </c>
      <c r="O226" s="60">
        <f t="shared" si="88"/>
        <v>2.5644444444444443</v>
      </c>
      <c r="P226" s="56">
        <f t="shared" si="77"/>
        <v>33.637777777777778</v>
      </c>
    </row>
    <row r="227" spans="1:16" ht="12.75" customHeight="1">
      <c r="A227" s="34" t="s">
        <v>577</v>
      </c>
      <c r="B227" s="33" t="s">
        <v>578</v>
      </c>
      <c r="C227" s="34" t="s">
        <v>579</v>
      </c>
      <c r="D227" s="56">
        <v>3213.34</v>
      </c>
      <c r="E227" s="56">
        <v>3901.73</v>
      </c>
      <c r="F227" s="56">
        <v>3195.77</v>
      </c>
      <c r="G227" s="56">
        <v>3764.05</v>
      </c>
      <c r="H227" s="56">
        <v>3230.57</v>
      </c>
      <c r="I227" s="56">
        <v>3924.83</v>
      </c>
      <c r="J227" s="56">
        <v>3662.82</v>
      </c>
      <c r="K227" s="60">
        <v>3720.6</v>
      </c>
      <c r="L227" s="60">
        <f t="shared" si="79"/>
        <v>3769.4166666666665</v>
      </c>
      <c r="M227" s="60">
        <f t="shared" si="86"/>
        <v>3717.612222222222</v>
      </c>
      <c r="N227" s="60">
        <f t="shared" si="87"/>
        <v>3735.876296296296</v>
      </c>
      <c r="O227" s="60">
        <f t="shared" si="88"/>
        <v>3740.9683950617277</v>
      </c>
      <c r="P227" s="56">
        <f t="shared" si="77"/>
        <v>43577.583580246908</v>
      </c>
    </row>
    <row r="228" spans="1:16" ht="12.75" customHeight="1">
      <c r="A228" s="34" t="s">
        <v>580</v>
      </c>
      <c r="B228" s="33" t="s">
        <v>581</v>
      </c>
      <c r="C228" s="34" t="s">
        <v>582</v>
      </c>
      <c r="D228" s="56">
        <v>400.88</v>
      </c>
      <c r="E228" s="56">
        <v>360.26</v>
      </c>
      <c r="F228" s="56">
        <v>360.34</v>
      </c>
      <c r="G228" s="56">
        <v>384.12</v>
      </c>
      <c r="H228" s="56">
        <v>396.58</v>
      </c>
      <c r="I228" s="56">
        <v>383.5</v>
      </c>
      <c r="J228" s="56">
        <v>472.49</v>
      </c>
      <c r="K228" s="60">
        <v>457.52</v>
      </c>
      <c r="L228" s="60">
        <f t="shared" si="79"/>
        <v>437.83666666666664</v>
      </c>
      <c r="M228" s="60">
        <f t="shared" si="86"/>
        <v>455.94888888888886</v>
      </c>
      <c r="N228" s="60">
        <f t="shared" si="87"/>
        <v>450.43518518518516</v>
      </c>
      <c r="O228" s="60">
        <f t="shared" si="88"/>
        <v>448.07358024691354</v>
      </c>
      <c r="P228" s="56">
        <f t="shared" si="77"/>
        <v>5007.9843209876544</v>
      </c>
    </row>
    <row r="229" spans="1:16" ht="12.75" customHeight="1">
      <c r="A229" s="34" t="s">
        <v>583</v>
      </c>
      <c r="B229" s="33" t="s">
        <v>584</v>
      </c>
      <c r="C229" s="34" t="s">
        <v>585</v>
      </c>
      <c r="D229" s="56">
        <v>875.77</v>
      </c>
      <c r="E229" s="56">
        <v>908.05</v>
      </c>
      <c r="F229" s="56">
        <v>783.03</v>
      </c>
      <c r="G229" s="56">
        <v>953.92</v>
      </c>
      <c r="H229" s="56">
        <v>798.89</v>
      </c>
      <c r="I229" s="56">
        <v>796.96</v>
      </c>
      <c r="J229" s="56">
        <v>0</v>
      </c>
      <c r="K229" s="60">
        <v>0</v>
      </c>
      <c r="L229" s="60">
        <v>0</v>
      </c>
      <c r="M229" s="60">
        <v>0</v>
      </c>
      <c r="N229" s="60">
        <v>0</v>
      </c>
      <c r="O229" s="60">
        <v>3</v>
      </c>
      <c r="P229" s="56">
        <f t="shared" si="77"/>
        <v>5119.62</v>
      </c>
    </row>
    <row r="230" spans="1:16">
      <c r="A230" s="34" t="s">
        <v>586</v>
      </c>
      <c r="B230" s="33" t="s">
        <v>587</v>
      </c>
      <c r="C230" s="34" t="s">
        <v>588</v>
      </c>
      <c r="D230" s="56">
        <v>1100.4000000000001</v>
      </c>
      <c r="E230" s="56">
        <v>1269.96</v>
      </c>
      <c r="F230" s="56">
        <v>1041.08</v>
      </c>
      <c r="G230" s="56">
        <v>0</v>
      </c>
      <c r="H230" s="56">
        <v>0</v>
      </c>
      <c r="I230" s="56">
        <v>0</v>
      </c>
      <c r="J230" s="56">
        <v>0</v>
      </c>
      <c r="K230" s="60">
        <v>0</v>
      </c>
      <c r="L230" s="60">
        <f t="shared" si="79"/>
        <v>0</v>
      </c>
      <c r="M230" s="60">
        <f t="shared" ref="M230:O231" si="89">SUM(J230:L230)/3</f>
        <v>0</v>
      </c>
      <c r="N230" s="60">
        <f t="shared" si="89"/>
        <v>0</v>
      </c>
      <c r="O230" s="60">
        <f t="shared" si="89"/>
        <v>0</v>
      </c>
      <c r="P230" s="56">
        <f t="shared" si="77"/>
        <v>3411.44</v>
      </c>
    </row>
    <row r="231" spans="1:16">
      <c r="A231" s="34" t="s">
        <v>589</v>
      </c>
      <c r="B231" s="33" t="s">
        <v>590</v>
      </c>
      <c r="C231" s="34" t="s">
        <v>591</v>
      </c>
      <c r="D231" s="56">
        <v>156.47</v>
      </c>
      <c r="E231" s="56">
        <v>141</v>
      </c>
      <c r="F231" s="56">
        <v>141.41999999999999</v>
      </c>
      <c r="G231" s="56">
        <v>150.75</v>
      </c>
      <c r="H231" s="56">
        <v>154.63999999999999</v>
      </c>
      <c r="I231" s="56">
        <v>151.47</v>
      </c>
      <c r="J231" s="56">
        <v>182.9</v>
      </c>
      <c r="K231" s="60">
        <v>164.5</v>
      </c>
      <c r="L231" s="60">
        <f t="shared" si="79"/>
        <v>166.29</v>
      </c>
      <c r="M231" s="60">
        <f t="shared" si="89"/>
        <v>171.23</v>
      </c>
      <c r="N231" s="60">
        <f t="shared" si="89"/>
        <v>167.34</v>
      </c>
      <c r="O231" s="60">
        <f t="shared" si="89"/>
        <v>168.28666666666666</v>
      </c>
      <c r="P231" s="56">
        <f t="shared" ref="P231:P267" si="90">SUM(D231:O231)</f>
        <v>1916.2966666666666</v>
      </c>
    </row>
    <row r="232" spans="1:16">
      <c r="A232" s="34" t="s">
        <v>592</v>
      </c>
      <c r="B232" s="33" t="s">
        <v>593</v>
      </c>
      <c r="C232" s="34" t="s">
        <v>594</v>
      </c>
      <c r="D232" s="56">
        <v>164.46</v>
      </c>
      <c r="E232" s="56">
        <v>178.01</v>
      </c>
      <c r="F232" s="56">
        <v>149.35</v>
      </c>
      <c r="G232" s="56">
        <v>425.12</v>
      </c>
      <c r="H232" s="56">
        <v>437.63</v>
      </c>
      <c r="I232" s="56">
        <v>466.65</v>
      </c>
      <c r="J232" s="56">
        <v>173.48</v>
      </c>
      <c r="K232" s="60">
        <v>0</v>
      </c>
      <c r="L232" s="60">
        <v>0</v>
      </c>
      <c r="M232" s="60">
        <v>0</v>
      </c>
      <c r="N232" s="60">
        <v>0</v>
      </c>
      <c r="O232" s="60">
        <v>3</v>
      </c>
      <c r="P232" s="56">
        <f t="shared" si="90"/>
        <v>1997.7000000000003</v>
      </c>
    </row>
    <row r="233" spans="1:16">
      <c r="A233" s="34" t="s">
        <v>595</v>
      </c>
      <c r="B233" s="33" t="s">
        <v>224</v>
      </c>
      <c r="C233" s="34" t="s">
        <v>596</v>
      </c>
      <c r="D233" s="56">
        <v>7619.58</v>
      </c>
      <c r="E233" s="56">
        <v>7075.27</v>
      </c>
      <c r="F233" s="56">
        <v>8262.0499999999993</v>
      </c>
      <c r="G233" s="56">
        <v>10530.53</v>
      </c>
      <c r="H233" s="56">
        <v>12502.65</v>
      </c>
      <c r="I233" s="56">
        <v>14140.29</v>
      </c>
      <c r="J233" s="56">
        <v>19409.32</v>
      </c>
      <c r="K233" s="60">
        <v>17919.419999999998</v>
      </c>
      <c r="L233" s="60">
        <f t="shared" si="79"/>
        <v>17156.343333333334</v>
      </c>
      <c r="M233" s="60">
        <f t="shared" ref="M233:M239" si="91">SUM(J233:L233)/3</f>
        <v>18161.694444444442</v>
      </c>
      <c r="N233" s="60">
        <f t="shared" ref="N233:N239" si="92">SUM(K233:M233)/3</f>
        <v>17745.819259259257</v>
      </c>
      <c r="O233" s="60">
        <f t="shared" ref="O233:O239" si="93">SUM(L233:N233)/3</f>
        <v>17687.952345679008</v>
      </c>
      <c r="P233" s="56">
        <f t="shared" si="90"/>
        <v>168210.91938271606</v>
      </c>
    </row>
    <row r="234" spans="1:16">
      <c r="A234" s="34" t="s">
        <v>597</v>
      </c>
      <c r="B234" s="33" t="s">
        <v>598</v>
      </c>
      <c r="C234" s="34" t="s">
        <v>599</v>
      </c>
      <c r="D234" s="56">
        <v>4834.3500000000004</v>
      </c>
      <c r="E234" s="56">
        <v>4924.72</v>
      </c>
      <c r="F234" s="56">
        <v>4193.67</v>
      </c>
      <c r="G234" s="56">
        <v>5313.08</v>
      </c>
      <c r="H234" s="56">
        <v>4173.3500000000004</v>
      </c>
      <c r="I234" s="56">
        <v>4948.03</v>
      </c>
      <c r="J234" s="56">
        <v>4741.92</v>
      </c>
      <c r="K234" s="60">
        <v>4685.4399999999996</v>
      </c>
      <c r="L234" s="60">
        <f t="shared" si="79"/>
        <v>4791.7966666666662</v>
      </c>
      <c r="M234" s="60">
        <f t="shared" si="91"/>
        <v>4739.7188888888886</v>
      </c>
      <c r="N234" s="60">
        <f t="shared" si="92"/>
        <v>4738.9851851851845</v>
      </c>
      <c r="O234" s="60">
        <f t="shared" si="93"/>
        <v>4756.8335802469128</v>
      </c>
      <c r="P234" s="56">
        <f t="shared" si="90"/>
        <v>56841.894320987652</v>
      </c>
    </row>
    <row r="235" spans="1:16" ht="12.75" customHeight="1">
      <c r="A235" s="34" t="s">
        <v>600</v>
      </c>
      <c r="B235" s="33" t="s">
        <v>601</v>
      </c>
      <c r="C235" s="34" t="s">
        <v>602</v>
      </c>
      <c r="D235" s="56">
        <v>24.82</v>
      </c>
      <c r="E235" s="56">
        <v>23.74</v>
      </c>
      <c r="F235" s="56">
        <v>23.5</v>
      </c>
      <c r="G235" s="56">
        <v>25.76</v>
      </c>
      <c r="H235" s="56">
        <v>27.21</v>
      </c>
      <c r="I235" s="56">
        <v>30.71</v>
      </c>
      <c r="J235" s="56">
        <v>37.31</v>
      </c>
      <c r="K235" s="60">
        <v>34.32</v>
      </c>
      <c r="L235" s="60">
        <f t="shared" si="79"/>
        <v>34.113333333333337</v>
      </c>
      <c r="M235" s="60">
        <f t="shared" si="91"/>
        <v>35.247777777777777</v>
      </c>
      <c r="N235" s="60">
        <f t="shared" si="92"/>
        <v>34.560370370370372</v>
      </c>
      <c r="O235" s="60">
        <f t="shared" si="93"/>
        <v>34.640493827160498</v>
      </c>
      <c r="P235" s="56">
        <f t="shared" si="90"/>
        <v>365.931975308642</v>
      </c>
    </row>
    <row r="236" spans="1:16" ht="12.75" customHeight="1">
      <c r="A236" s="34" t="s">
        <v>603</v>
      </c>
      <c r="B236" s="33" t="s">
        <v>604</v>
      </c>
      <c r="C236" s="34" t="s">
        <v>605</v>
      </c>
      <c r="D236" s="56">
        <v>83.71</v>
      </c>
      <c r="E236" s="56">
        <v>102.51</v>
      </c>
      <c r="F236" s="56">
        <v>84.64</v>
      </c>
      <c r="G236" s="56">
        <v>99.64</v>
      </c>
      <c r="H236" s="56">
        <v>85.57</v>
      </c>
      <c r="I236" s="56">
        <v>105.8</v>
      </c>
      <c r="J236" s="56">
        <v>73.489999999999995</v>
      </c>
      <c r="K236" s="60">
        <v>77.89</v>
      </c>
      <c r="L236" s="60">
        <f t="shared" si="79"/>
        <v>85.726666666666674</v>
      </c>
      <c r="M236" s="60">
        <f t="shared" si="91"/>
        <v>79.035555555555561</v>
      </c>
      <c r="N236" s="60">
        <f t="shared" si="92"/>
        <v>80.884074074074078</v>
      </c>
      <c r="O236" s="60">
        <f t="shared" si="93"/>
        <v>81.882098765432104</v>
      </c>
      <c r="P236" s="56">
        <f t="shared" si="90"/>
        <v>1040.7783950617284</v>
      </c>
    </row>
    <row r="237" spans="1:16" ht="12.75" customHeight="1">
      <c r="A237" s="34" t="s">
        <v>606</v>
      </c>
      <c r="B237" s="33" t="s">
        <v>607</v>
      </c>
      <c r="C237" s="34" t="s">
        <v>608</v>
      </c>
      <c r="D237" s="56">
        <v>137.34</v>
      </c>
      <c r="E237" s="56">
        <v>64.66</v>
      </c>
      <c r="F237" s="56">
        <v>196.68</v>
      </c>
      <c r="G237" s="56">
        <v>218.58</v>
      </c>
      <c r="H237" s="56">
        <v>206.04</v>
      </c>
      <c r="I237" s="56">
        <v>238.6</v>
      </c>
      <c r="J237" s="56">
        <v>216.13</v>
      </c>
      <c r="K237" s="60">
        <v>244.72</v>
      </c>
      <c r="L237" s="60">
        <f t="shared" si="79"/>
        <v>233.15</v>
      </c>
      <c r="M237" s="60">
        <f t="shared" si="91"/>
        <v>231.33333333333334</v>
      </c>
      <c r="N237" s="60">
        <f t="shared" si="92"/>
        <v>236.40111111111113</v>
      </c>
      <c r="O237" s="60">
        <f t="shared" si="93"/>
        <v>233.62814814814817</v>
      </c>
      <c r="P237" s="56">
        <f t="shared" si="90"/>
        <v>2457.2625925925927</v>
      </c>
    </row>
    <row r="238" spans="1:16" ht="12.75" customHeight="1">
      <c r="A238" s="34" t="s">
        <v>609</v>
      </c>
      <c r="B238" s="33" t="s">
        <v>610</v>
      </c>
      <c r="C238" s="34" t="s">
        <v>611</v>
      </c>
      <c r="D238" s="56">
        <v>206.47</v>
      </c>
      <c r="E238" s="56">
        <v>0.01</v>
      </c>
      <c r="F238" s="56">
        <v>433.18</v>
      </c>
      <c r="G238" s="56">
        <v>530.34</v>
      </c>
      <c r="H238" s="56">
        <v>431.55</v>
      </c>
      <c r="I238" s="56">
        <v>500.73</v>
      </c>
      <c r="J238" s="56">
        <v>490.77</v>
      </c>
      <c r="K238" s="60">
        <v>492.32</v>
      </c>
      <c r="L238" s="60">
        <f t="shared" si="79"/>
        <v>494.60666666666663</v>
      </c>
      <c r="M238" s="60">
        <f t="shared" si="91"/>
        <v>492.56555555555548</v>
      </c>
      <c r="N238" s="60">
        <f t="shared" si="92"/>
        <v>493.16407407407405</v>
      </c>
      <c r="O238" s="60">
        <f t="shared" si="93"/>
        <v>493.44543209876537</v>
      </c>
      <c r="P238" s="56">
        <f t="shared" si="90"/>
        <v>5059.1517283950607</v>
      </c>
    </row>
    <row r="239" spans="1:16" ht="12.75" customHeight="1">
      <c r="A239" s="34" t="s">
        <v>612</v>
      </c>
      <c r="B239" s="33" t="s">
        <v>613</v>
      </c>
      <c r="C239" s="34" t="s">
        <v>614</v>
      </c>
      <c r="D239" s="56">
        <v>6894.38</v>
      </c>
      <c r="E239" s="56">
        <v>7700.78</v>
      </c>
      <c r="F239" s="56">
        <v>6634.83</v>
      </c>
      <c r="G239" s="56">
        <v>7549.48</v>
      </c>
      <c r="H239" s="56">
        <v>6994.56</v>
      </c>
      <c r="I239" s="56">
        <v>8217.52</v>
      </c>
      <c r="J239" s="56">
        <v>7591.52</v>
      </c>
      <c r="K239" s="60">
        <v>8036.32</v>
      </c>
      <c r="L239" s="60">
        <f t="shared" si="79"/>
        <v>7948.4533333333338</v>
      </c>
      <c r="M239" s="60">
        <f t="shared" si="91"/>
        <v>7858.764444444445</v>
      </c>
      <c r="N239" s="60">
        <f t="shared" si="92"/>
        <v>7947.8459259259262</v>
      </c>
      <c r="O239" s="60">
        <f t="shared" si="93"/>
        <v>7918.354567901235</v>
      </c>
      <c r="P239" s="56">
        <f t="shared" si="90"/>
        <v>91292.808271604939</v>
      </c>
    </row>
    <row r="240" spans="1:16" ht="12.75" customHeight="1">
      <c r="A240" s="52" t="s">
        <v>615</v>
      </c>
      <c r="B240" s="64"/>
      <c r="C240" s="52" t="s">
        <v>616</v>
      </c>
      <c r="D240" s="54">
        <f t="shared" ref="D240:P240" si="94">SUM(D241:D267)</f>
        <v>18962.75</v>
      </c>
      <c r="E240" s="54">
        <f t="shared" si="94"/>
        <v>16620.34</v>
      </c>
      <c r="F240" s="54">
        <f t="shared" si="94"/>
        <v>14257.5</v>
      </c>
      <c r="G240" s="54">
        <f t="shared" si="94"/>
        <v>16330.529999999997</v>
      </c>
      <c r="H240" s="54">
        <f t="shared" si="94"/>
        <v>13209.429999999998</v>
      </c>
      <c r="I240" s="54">
        <f t="shared" si="94"/>
        <v>15929.840000000002</v>
      </c>
      <c r="J240" s="54">
        <f t="shared" si="94"/>
        <v>15323.560000000001</v>
      </c>
      <c r="K240" s="54">
        <f t="shared" si="94"/>
        <v>19199.869999999995</v>
      </c>
      <c r="L240" s="54">
        <f t="shared" si="94"/>
        <v>16234.186666666666</v>
      </c>
      <c r="M240" s="54">
        <f t="shared" si="94"/>
        <v>16690.935555555552</v>
      </c>
      <c r="N240" s="54">
        <f t="shared" si="94"/>
        <v>17374.997407407409</v>
      </c>
      <c r="O240" s="54">
        <f t="shared" si="94"/>
        <v>16766.706543209872</v>
      </c>
      <c r="P240" s="54">
        <f t="shared" si="94"/>
        <v>196900.64617283954</v>
      </c>
    </row>
    <row r="241" spans="1:16" ht="12.75" customHeight="1">
      <c r="A241" s="34" t="s">
        <v>617</v>
      </c>
      <c r="B241" s="33" t="s">
        <v>618</v>
      </c>
      <c r="C241" s="34" t="s">
        <v>619</v>
      </c>
      <c r="D241" s="56">
        <v>3254.55</v>
      </c>
      <c r="E241" s="56">
        <v>1209.74</v>
      </c>
      <c r="F241" s="56">
        <v>1042.3800000000001</v>
      </c>
      <c r="G241" s="56">
        <v>1196.9100000000001</v>
      </c>
      <c r="H241" s="56">
        <v>1088.83</v>
      </c>
      <c r="I241" s="56">
        <v>739.74</v>
      </c>
      <c r="J241" s="56">
        <v>794.66</v>
      </c>
      <c r="K241" s="60">
        <v>379.62</v>
      </c>
      <c r="L241" s="60">
        <f t="shared" si="79"/>
        <v>638.00666666666666</v>
      </c>
      <c r="M241" s="60">
        <f>SUM(J241:L241)/3</f>
        <v>604.09555555555551</v>
      </c>
      <c r="N241" s="60">
        <f>SUM(K241:M241)/3</f>
        <v>540.57407407407402</v>
      </c>
      <c r="O241" s="60">
        <f>SUM(L241:N241)/3</f>
        <v>594.2254320987654</v>
      </c>
      <c r="P241" s="56">
        <f t="shared" si="90"/>
        <v>12083.331728395062</v>
      </c>
    </row>
    <row r="242" spans="1:16">
      <c r="A242" s="34" t="s">
        <v>620</v>
      </c>
      <c r="B242" s="33" t="s">
        <v>621</v>
      </c>
      <c r="C242" s="34" t="s">
        <v>622</v>
      </c>
      <c r="D242" s="56">
        <v>967.21</v>
      </c>
      <c r="E242" s="56">
        <v>680.86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60">
        <v>0</v>
      </c>
      <c r="L242" s="60">
        <f t="shared" ref="L242:L267" si="95">SUM(I242:K242)/3</f>
        <v>0</v>
      </c>
      <c r="M242" s="60">
        <f t="shared" ref="M242:M267" si="96">SUM(J242:L242)/3</f>
        <v>0</v>
      </c>
      <c r="N242" s="60">
        <f t="shared" ref="N242:N267" si="97">SUM(K242:M242)/3</f>
        <v>0</v>
      </c>
      <c r="O242" s="60">
        <f t="shared" ref="O242:O267" si="98">SUM(L242:N242)/3</f>
        <v>0</v>
      </c>
      <c r="P242" s="56">
        <f t="shared" si="90"/>
        <v>1648.0700000000002</v>
      </c>
    </row>
    <row r="243" spans="1:16">
      <c r="A243" s="34" t="s">
        <v>623</v>
      </c>
      <c r="B243" s="33" t="s">
        <v>624</v>
      </c>
      <c r="C243" s="34" t="s">
        <v>625</v>
      </c>
      <c r="D243" s="56">
        <v>8.39</v>
      </c>
      <c r="E243" s="56">
        <v>8.7100000000000009</v>
      </c>
      <c r="F243" s="56">
        <v>7.37</v>
      </c>
      <c r="G243" s="56">
        <v>8.6300000000000008</v>
      </c>
      <c r="H243" s="56">
        <v>7.7</v>
      </c>
      <c r="I243" s="56">
        <v>930.57</v>
      </c>
      <c r="J243" s="56">
        <v>548.05999999999995</v>
      </c>
      <c r="K243" s="60">
        <v>0</v>
      </c>
      <c r="L243" s="60">
        <v>0</v>
      </c>
      <c r="M243" s="60">
        <v>0</v>
      </c>
      <c r="N243" s="60">
        <v>0</v>
      </c>
      <c r="O243" s="60">
        <f t="shared" si="98"/>
        <v>0</v>
      </c>
      <c r="P243" s="56">
        <f t="shared" si="90"/>
        <v>1519.4299999999998</v>
      </c>
    </row>
    <row r="244" spans="1:16">
      <c r="A244" s="34" t="s">
        <v>626</v>
      </c>
      <c r="B244" s="33" t="s">
        <v>627</v>
      </c>
      <c r="C244" s="34" t="s">
        <v>628</v>
      </c>
      <c r="D244" s="56">
        <v>45.55</v>
      </c>
      <c r="E244" s="56">
        <v>41.04</v>
      </c>
      <c r="F244" s="56">
        <v>41.17</v>
      </c>
      <c r="G244" s="56">
        <v>43.89</v>
      </c>
      <c r="H244" s="56">
        <v>37.340000000000003</v>
      </c>
      <c r="I244" s="56">
        <v>19.68</v>
      </c>
      <c r="J244" s="56">
        <v>11.44</v>
      </c>
      <c r="K244" s="60">
        <v>9.91</v>
      </c>
      <c r="L244" s="60">
        <f t="shared" si="95"/>
        <v>13.676666666666668</v>
      </c>
      <c r="M244" s="60">
        <f t="shared" si="96"/>
        <v>11.675555555555556</v>
      </c>
      <c r="N244" s="60">
        <f t="shared" si="97"/>
        <v>11.754074074074074</v>
      </c>
      <c r="O244" s="60">
        <f t="shared" si="98"/>
        <v>12.368765432098767</v>
      </c>
      <c r="P244" s="56">
        <f t="shared" si="90"/>
        <v>299.49506172839506</v>
      </c>
    </row>
    <row r="245" spans="1:16">
      <c r="A245" s="34" t="s">
        <v>629</v>
      </c>
      <c r="B245" s="33" t="s">
        <v>630</v>
      </c>
      <c r="C245" s="34" t="s">
        <v>631</v>
      </c>
      <c r="D245" s="56">
        <v>2035.17</v>
      </c>
      <c r="E245" s="56">
        <v>2348.79</v>
      </c>
      <c r="F245" s="56">
        <v>1925.48</v>
      </c>
      <c r="G245" s="56">
        <v>2142.81</v>
      </c>
      <c r="H245" s="56">
        <v>2015.04</v>
      </c>
      <c r="I245" s="56">
        <v>2301.0700000000002</v>
      </c>
      <c r="J245" s="56">
        <v>2146.9299999999998</v>
      </c>
      <c r="K245" s="60">
        <v>2402.38</v>
      </c>
      <c r="L245" s="60">
        <f t="shared" si="95"/>
        <v>2283.46</v>
      </c>
      <c r="M245" s="60">
        <f t="shared" si="96"/>
        <v>2277.5899999999997</v>
      </c>
      <c r="N245" s="60">
        <f t="shared" si="97"/>
        <v>2321.1433333333334</v>
      </c>
      <c r="O245" s="60">
        <f t="shared" si="98"/>
        <v>2294.0644444444442</v>
      </c>
      <c r="P245" s="56">
        <f t="shared" si="90"/>
        <v>26493.927777777779</v>
      </c>
    </row>
    <row r="246" spans="1:16">
      <c r="A246" s="34" t="s">
        <v>632</v>
      </c>
      <c r="B246" s="33" t="s">
        <v>633</v>
      </c>
      <c r="C246" s="34" t="s">
        <v>634</v>
      </c>
      <c r="D246" s="56">
        <v>1578.01</v>
      </c>
      <c r="E246" s="56">
        <v>1777.41</v>
      </c>
      <c r="F246" s="56">
        <v>1481.33</v>
      </c>
      <c r="G246" s="56">
        <v>1661.49</v>
      </c>
      <c r="H246" s="56">
        <v>1566.3</v>
      </c>
      <c r="I246" s="56">
        <v>1757.32</v>
      </c>
      <c r="J246" s="56">
        <v>1680.86</v>
      </c>
      <c r="K246" s="60">
        <v>1824.13</v>
      </c>
      <c r="L246" s="60">
        <f t="shared" si="95"/>
        <v>1754.1033333333332</v>
      </c>
      <c r="M246" s="60">
        <f t="shared" si="96"/>
        <v>1753.0311111111112</v>
      </c>
      <c r="N246" s="60">
        <f t="shared" si="97"/>
        <v>1777.0881481481483</v>
      </c>
      <c r="O246" s="60">
        <f t="shared" si="98"/>
        <v>1761.4075308641975</v>
      </c>
      <c r="P246" s="56">
        <f t="shared" si="90"/>
        <v>20372.480123456793</v>
      </c>
    </row>
    <row r="247" spans="1:16">
      <c r="A247" s="34" t="s">
        <v>635</v>
      </c>
      <c r="B247" s="33" t="s">
        <v>636</v>
      </c>
      <c r="C247" s="34" t="s">
        <v>637</v>
      </c>
      <c r="D247" s="56">
        <v>471.81</v>
      </c>
      <c r="E247" s="56">
        <v>501.97</v>
      </c>
      <c r="F247" s="56">
        <v>426.17</v>
      </c>
      <c r="G247" s="56">
        <v>524.16</v>
      </c>
      <c r="H247" s="56">
        <v>440.07</v>
      </c>
      <c r="I247" s="56">
        <v>490.69</v>
      </c>
      <c r="J247" s="56">
        <v>258.52999999999997</v>
      </c>
      <c r="K247" s="60">
        <v>0</v>
      </c>
      <c r="L247" s="60">
        <f t="shared" si="95"/>
        <v>249.74</v>
      </c>
      <c r="M247" s="60">
        <f t="shared" si="96"/>
        <v>169.42333333333332</v>
      </c>
      <c r="N247" s="60">
        <f t="shared" si="97"/>
        <v>139.7211111111111</v>
      </c>
      <c r="O247" s="60">
        <f t="shared" si="98"/>
        <v>186.2948148148148</v>
      </c>
      <c r="P247" s="56">
        <f t="shared" si="90"/>
        <v>3858.5792592592593</v>
      </c>
    </row>
    <row r="248" spans="1:16">
      <c r="A248" s="34" t="s">
        <v>638</v>
      </c>
      <c r="B248" s="33" t="s">
        <v>639</v>
      </c>
      <c r="C248" s="34" t="s">
        <v>640</v>
      </c>
      <c r="D248" s="56">
        <v>1383.13</v>
      </c>
      <c r="E248" s="56">
        <v>0</v>
      </c>
      <c r="F248" s="56">
        <v>664.69</v>
      </c>
      <c r="G248" s="56">
        <v>1297.9000000000001</v>
      </c>
      <c r="H248" s="56">
        <v>0</v>
      </c>
      <c r="I248" s="56">
        <v>1354.25</v>
      </c>
      <c r="J248" s="56">
        <v>0</v>
      </c>
      <c r="K248" s="60">
        <v>1442.44</v>
      </c>
      <c r="L248" s="60">
        <f t="shared" si="95"/>
        <v>932.23</v>
      </c>
      <c r="M248" s="60">
        <f t="shared" si="96"/>
        <v>791.55666666666673</v>
      </c>
      <c r="N248" s="60">
        <f t="shared" si="97"/>
        <v>1055.4088888888889</v>
      </c>
      <c r="O248" s="60">
        <f t="shared" si="98"/>
        <v>926.3985185185187</v>
      </c>
      <c r="P248" s="56">
        <f t="shared" si="90"/>
        <v>9848.0040740740733</v>
      </c>
    </row>
    <row r="249" spans="1:16">
      <c r="A249" s="34" t="s">
        <v>641</v>
      </c>
      <c r="B249" s="33" t="s">
        <v>642</v>
      </c>
      <c r="C249" s="34" t="s">
        <v>643</v>
      </c>
      <c r="D249" s="56">
        <v>76.33</v>
      </c>
      <c r="E249" s="56">
        <v>73.02</v>
      </c>
      <c r="F249" s="56">
        <v>72.25</v>
      </c>
      <c r="G249" s="56">
        <v>79.22</v>
      </c>
      <c r="H249" s="56">
        <v>83.7</v>
      </c>
      <c r="I249" s="56">
        <v>80.25</v>
      </c>
      <c r="J249" s="56">
        <v>92.35</v>
      </c>
      <c r="K249" s="60">
        <v>84.93</v>
      </c>
      <c r="L249" s="60">
        <f t="shared" si="95"/>
        <v>85.84333333333332</v>
      </c>
      <c r="M249" s="60">
        <f t="shared" si="96"/>
        <v>87.707777777777778</v>
      </c>
      <c r="N249" s="60">
        <f t="shared" si="97"/>
        <v>86.160370370370359</v>
      </c>
      <c r="O249" s="60">
        <f t="shared" si="98"/>
        <v>86.570493827160476</v>
      </c>
      <c r="P249" s="56">
        <f t="shared" si="90"/>
        <v>988.33197530864197</v>
      </c>
    </row>
    <row r="250" spans="1:16">
      <c r="A250" s="34" t="s">
        <v>644</v>
      </c>
      <c r="B250" s="33" t="s">
        <v>645</v>
      </c>
      <c r="C250" s="34" t="s">
        <v>646</v>
      </c>
      <c r="D250" s="56">
        <v>1488.26</v>
      </c>
      <c r="E250" s="56">
        <v>1587.48</v>
      </c>
      <c r="F250" s="56">
        <v>1345.86</v>
      </c>
      <c r="G250" s="56">
        <v>1652.19</v>
      </c>
      <c r="H250" s="56">
        <v>1391.76</v>
      </c>
      <c r="I250" s="56">
        <v>135.33000000000001</v>
      </c>
      <c r="J250" s="56">
        <v>136.75</v>
      </c>
      <c r="K250" s="60">
        <v>0</v>
      </c>
      <c r="L250" s="60">
        <v>0</v>
      </c>
      <c r="M250" s="60">
        <v>0</v>
      </c>
      <c r="N250" s="60">
        <v>0</v>
      </c>
      <c r="O250" s="60">
        <f t="shared" si="98"/>
        <v>0</v>
      </c>
      <c r="P250" s="56">
        <f t="shared" si="90"/>
        <v>7737.6299999999992</v>
      </c>
    </row>
    <row r="251" spans="1:16">
      <c r="A251" s="34" t="s">
        <v>647</v>
      </c>
      <c r="B251" s="33" t="s">
        <v>648</v>
      </c>
      <c r="C251" s="34" t="s">
        <v>649</v>
      </c>
      <c r="D251" s="56">
        <v>25.93</v>
      </c>
      <c r="E251" s="56">
        <v>26.88</v>
      </c>
      <c r="F251" s="56">
        <v>23.19</v>
      </c>
      <c r="G251" s="56">
        <v>28.24</v>
      </c>
      <c r="H251" s="56">
        <v>23.66</v>
      </c>
      <c r="I251" s="56">
        <v>26.22</v>
      </c>
      <c r="J251" s="56">
        <v>26.6</v>
      </c>
      <c r="K251" s="60">
        <v>28.22</v>
      </c>
      <c r="L251" s="60">
        <f t="shared" si="95"/>
        <v>27.013333333333332</v>
      </c>
      <c r="M251" s="60">
        <f t="shared" si="96"/>
        <v>27.277777777777775</v>
      </c>
      <c r="N251" s="60">
        <f t="shared" si="97"/>
        <v>27.503703703703703</v>
      </c>
      <c r="O251" s="60">
        <f t="shared" si="98"/>
        <v>27.264938271604937</v>
      </c>
      <c r="P251" s="56">
        <f t="shared" si="90"/>
        <v>317.99975308641973</v>
      </c>
    </row>
    <row r="252" spans="1:16">
      <c r="A252" s="34" t="s">
        <v>650</v>
      </c>
      <c r="B252" s="33" t="s">
        <v>651</v>
      </c>
      <c r="C252" s="34" t="s">
        <v>652</v>
      </c>
      <c r="D252" s="56">
        <v>2327.23</v>
      </c>
      <c r="E252" s="56">
        <v>2413.0100000000002</v>
      </c>
      <c r="F252" s="56">
        <v>2080.8200000000002</v>
      </c>
      <c r="G252" s="56">
        <v>2534.9</v>
      </c>
      <c r="H252" s="56">
        <v>2122.94</v>
      </c>
      <c r="I252" s="56">
        <v>2352.88</v>
      </c>
      <c r="J252" s="56">
        <v>2387.3200000000002</v>
      </c>
      <c r="K252" s="60">
        <v>2234.9899999999998</v>
      </c>
      <c r="L252" s="60">
        <f t="shared" si="95"/>
        <v>2325.0633333333335</v>
      </c>
      <c r="M252" s="60">
        <f t="shared" si="96"/>
        <v>2315.7911111111111</v>
      </c>
      <c r="N252" s="60">
        <f t="shared" si="97"/>
        <v>2291.9481481481484</v>
      </c>
      <c r="O252" s="60">
        <f t="shared" si="98"/>
        <v>2310.9341975308648</v>
      </c>
      <c r="P252" s="56">
        <f t="shared" si="90"/>
        <v>27697.82679012345</v>
      </c>
    </row>
    <row r="253" spans="1:16">
      <c r="A253" s="34" t="s">
        <v>653</v>
      </c>
      <c r="B253" s="33" t="s">
        <v>654</v>
      </c>
      <c r="C253" s="34" t="s">
        <v>655</v>
      </c>
      <c r="D253" s="56">
        <v>525.65</v>
      </c>
      <c r="E253" s="56">
        <v>637.28</v>
      </c>
      <c r="F253" s="56">
        <v>522.94000000000005</v>
      </c>
      <c r="G253" s="56">
        <v>617.25</v>
      </c>
      <c r="H253" s="56">
        <v>550.32000000000005</v>
      </c>
      <c r="I253" s="56">
        <v>663.94</v>
      </c>
      <c r="J253" s="56">
        <v>552.02</v>
      </c>
      <c r="K253" s="60">
        <v>691.63</v>
      </c>
      <c r="L253" s="60">
        <f t="shared" si="95"/>
        <v>635.86333333333334</v>
      </c>
      <c r="M253" s="60">
        <f t="shared" si="96"/>
        <v>626.5044444444444</v>
      </c>
      <c r="N253" s="60">
        <f t="shared" si="97"/>
        <v>651.3325925925925</v>
      </c>
      <c r="O253" s="60">
        <f t="shared" si="98"/>
        <v>637.90012345679008</v>
      </c>
      <c r="P253" s="56">
        <f t="shared" si="90"/>
        <v>7312.6304938271614</v>
      </c>
    </row>
    <row r="254" spans="1:16">
      <c r="A254" s="34" t="s">
        <v>656</v>
      </c>
      <c r="B254" s="33" t="s">
        <v>657</v>
      </c>
      <c r="C254" s="34" t="s">
        <v>658</v>
      </c>
      <c r="D254" s="56">
        <v>525.65</v>
      </c>
      <c r="E254" s="56">
        <v>637.28</v>
      </c>
      <c r="F254" s="56">
        <v>522.94000000000005</v>
      </c>
      <c r="G254" s="56">
        <v>617.25</v>
      </c>
      <c r="H254" s="56">
        <v>550.32000000000005</v>
      </c>
      <c r="I254" s="56">
        <v>663.94</v>
      </c>
      <c r="J254" s="56">
        <v>552.02</v>
      </c>
      <c r="K254" s="60">
        <v>691.63</v>
      </c>
      <c r="L254" s="60">
        <f t="shared" si="95"/>
        <v>635.86333333333334</v>
      </c>
      <c r="M254" s="60">
        <f t="shared" si="96"/>
        <v>626.5044444444444</v>
      </c>
      <c r="N254" s="60">
        <f t="shared" si="97"/>
        <v>651.3325925925925</v>
      </c>
      <c r="O254" s="60">
        <f t="shared" si="98"/>
        <v>637.90012345679008</v>
      </c>
      <c r="P254" s="56">
        <f t="shared" si="90"/>
        <v>7312.6304938271614</v>
      </c>
    </row>
    <row r="255" spans="1:16">
      <c r="A255" s="34" t="s">
        <v>659</v>
      </c>
      <c r="B255" s="33" t="s">
        <v>660</v>
      </c>
      <c r="C255" s="34" t="s">
        <v>661</v>
      </c>
      <c r="D255" s="56">
        <v>292.99</v>
      </c>
      <c r="E255" s="56">
        <v>303.79000000000002</v>
      </c>
      <c r="F255" s="56">
        <v>261.97000000000003</v>
      </c>
      <c r="G255" s="56">
        <v>319.14</v>
      </c>
      <c r="H255" s="56">
        <v>267.27</v>
      </c>
      <c r="I255" s="56">
        <v>296.22000000000003</v>
      </c>
      <c r="J255" s="56">
        <v>300.56</v>
      </c>
      <c r="K255" s="60">
        <v>318.88</v>
      </c>
      <c r="L255" s="60">
        <f t="shared" si="95"/>
        <v>305.21999999999997</v>
      </c>
      <c r="M255" s="60">
        <f t="shared" si="96"/>
        <v>308.22000000000003</v>
      </c>
      <c r="N255" s="60">
        <f t="shared" si="97"/>
        <v>310.77333333333331</v>
      </c>
      <c r="O255" s="60">
        <f t="shared" si="98"/>
        <v>308.07111111111112</v>
      </c>
      <c r="P255" s="56">
        <f t="shared" si="90"/>
        <v>3593.1044444444442</v>
      </c>
    </row>
    <row r="256" spans="1:16">
      <c r="A256" s="34" t="s">
        <v>662</v>
      </c>
      <c r="B256" s="33" t="s">
        <v>663</v>
      </c>
      <c r="C256" s="34" t="s">
        <v>664</v>
      </c>
      <c r="D256" s="56">
        <v>654.95000000000005</v>
      </c>
      <c r="E256" s="56">
        <v>795.89</v>
      </c>
      <c r="F256" s="56">
        <v>651.71</v>
      </c>
      <c r="G256" s="56">
        <v>767.14</v>
      </c>
      <c r="H256" s="56">
        <v>658.81</v>
      </c>
      <c r="I256" s="56">
        <v>800.11</v>
      </c>
      <c r="J256" s="56">
        <v>746.98</v>
      </c>
      <c r="K256" s="60">
        <v>758.7</v>
      </c>
      <c r="L256" s="60">
        <f t="shared" si="95"/>
        <v>768.59666666666669</v>
      </c>
      <c r="M256" s="60">
        <f t="shared" si="96"/>
        <v>758.09222222222218</v>
      </c>
      <c r="N256" s="60">
        <f t="shared" si="97"/>
        <v>761.79629629629619</v>
      </c>
      <c r="O256" s="60">
        <f t="shared" si="98"/>
        <v>762.82839506172832</v>
      </c>
      <c r="P256" s="56">
        <f t="shared" si="90"/>
        <v>8885.6035802469141</v>
      </c>
    </row>
    <row r="257" spans="1:16">
      <c r="A257" s="34" t="s">
        <v>665</v>
      </c>
      <c r="B257" s="33" t="s">
        <v>666</v>
      </c>
      <c r="C257" s="34" t="s">
        <v>667</v>
      </c>
      <c r="D257" s="56">
        <v>652.59</v>
      </c>
      <c r="E257" s="56">
        <v>791.19</v>
      </c>
      <c r="F257" s="56">
        <v>649.23</v>
      </c>
      <c r="G257" s="56">
        <v>766.31</v>
      </c>
      <c r="H257" s="56">
        <v>683.22</v>
      </c>
      <c r="I257" s="56">
        <v>824.28</v>
      </c>
      <c r="J257" s="56">
        <v>685.33</v>
      </c>
      <c r="K257" s="60">
        <v>858.66</v>
      </c>
      <c r="L257" s="60">
        <f t="shared" si="95"/>
        <v>789.42333333333329</v>
      </c>
      <c r="M257" s="60">
        <f t="shared" si="96"/>
        <v>777.80444444444447</v>
      </c>
      <c r="N257" s="60">
        <f t="shared" si="97"/>
        <v>808.62925925925936</v>
      </c>
      <c r="O257" s="60">
        <f t="shared" si="98"/>
        <v>791.95234567901241</v>
      </c>
      <c r="P257" s="56">
        <f t="shared" si="90"/>
        <v>9078.6193827160496</v>
      </c>
    </row>
    <row r="258" spans="1:16">
      <c r="A258" s="34" t="s">
        <v>668</v>
      </c>
      <c r="B258" s="33" t="s">
        <v>669</v>
      </c>
      <c r="C258" s="34" t="s">
        <v>670</v>
      </c>
      <c r="D258" s="56">
        <v>659</v>
      </c>
      <c r="E258" s="56">
        <v>593.79999999999995</v>
      </c>
      <c r="F258" s="56">
        <v>595.64</v>
      </c>
      <c r="G258" s="56">
        <v>473.14</v>
      </c>
      <c r="H258" s="56">
        <v>0</v>
      </c>
      <c r="I258" s="56">
        <v>0</v>
      </c>
      <c r="J258" s="56">
        <v>0</v>
      </c>
      <c r="K258" s="60">
        <v>0</v>
      </c>
      <c r="L258" s="60">
        <f t="shared" si="95"/>
        <v>0</v>
      </c>
      <c r="M258" s="60">
        <f t="shared" si="96"/>
        <v>0</v>
      </c>
      <c r="N258" s="60">
        <f t="shared" si="97"/>
        <v>0</v>
      </c>
      <c r="O258" s="60">
        <f t="shared" si="98"/>
        <v>0</v>
      </c>
      <c r="P258" s="56">
        <f t="shared" si="90"/>
        <v>2321.58</v>
      </c>
    </row>
    <row r="259" spans="1:16">
      <c r="A259" s="34" t="s">
        <v>671</v>
      </c>
      <c r="B259" s="33" t="s">
        <v>221</v>
      </c>
      <c r="C259" s="34" t="s">
        <v>672</v>
      </c>
      <c r="D259" s="56">
        <v>861.16</v>
      </c>
      <c r="E259" s="56">
        <v>823.65</v>
      </c>
      <c r="F259" s="56">
        <v>816.99</v>
      </c>
      <c r="G259" s="56">
        <v>827.74</v>
      </c>
      <c r="H259" s="56">
        <v>1085.5899999999999</v>
      </c>
      <c r="I259" s="56">
        <v>1020.75</v>
      </c>
      <c r="J259" s="56">
        <v>1258.5</v>
      </c>
      <c r="K259" s="60">
        <v>1165.8800000000001</v>
      </c>
      <c r="L259" s="60">
        <f t="shared" si="95"/>
        <v>1148.3766666666668</v>
      </c>
      <c r="M259" s="60">
        <f t="shared" si="96"/>
        <v>1190.9188888888891</v>
      </c>
      <c r="N259" s="60">
        <f t="shared" si="97"/>
        <v>1168.3918518518522</v>
      </c>
      <c r="O259" s="60">
        <f t="shared" si="98"/>
        <v>1169.2291358024693</v>
      </c>
      <c r="P259" s="56">
        <f t="shared" si="90"/>
        <v>12537.176543209878</v>
      </c>
    </row>
    <row r="260" spans="1:16">
      <c r="A260" s="34" t="s">
        <v>673</v>
      </c>
      <c r="B260" s="33" t="s">
        <v>674</v>
      </c>
      <c r="C260" s="34" t="s">
        <v>675</v>
      </c>
      <c r="D260" s="56">
        <v>504.89</v>
      </c>
      <c r="E260" s="56">
        <v>606.52</v>
      </c>
      <c r="F260" s="56">
        <v>495.76</v>
      </c>
      <c r="G260" s="56">
        <v>12.41</v>
      </c>
      <c r="H260" s="56">
        <v>0</v>
      </c>
      <c r="I260" s="56">
        <v>0</v>
      </c>
      <c r="J260" s="56">
        <v>0</v>
      </c>
      <c r="K260" s="60">
        <v>0</v>
      </c>
      <c r="L260" s="60">
        <f t="shared" si="95"/>
        <v>0</v>
      </c>
      <c r="M260" s="60">
        <f t="shared" si="96"/>
        <v>0</v>
      </c>
      <c r="N260" s="60">
        <f t="shared" si="97"/>
        <v>0</v>
      </c>
      <c r="O260" s="60">
        <f t="shared" si="98"/>
        <v>0</v>
      </c>
      <c r="P260" s="56">
        <f t="shared" si="90"/>
        <v>1619.58</v>
      </c>
    </row>
    <row r="261" spans="1:16">
      <c r="A261" s="34" t="s">
        <v>676</v>
      </c>
      <c r="B261" s="33" t="s">
        <v>677</v>
      </c>
      <c r="C261" s="34" t="s">
        <v>678</v>
      </c>
      <c r="D261" s="56">
        <v>624.29999999999995</v>
      </c>
      <c r="E261" s="56">
        <v>762.03</v>
      </c>
      <c r="F261" s="56">
        <v>629.61</v>
      </c>
      <c r="G261" s="56">
        <v>759.81</v>
      </c>
      <c r="H261" s="56">
        <v>636.55999999999995</v>
      </c>
      <c r="I261" s="56">
        <v>784.53</v>
      </c>
      <c r="J261" s="56">
        <v>715.98</v>
      </c>
      <c r="K261" s="60">
        <v>748.58</v>
      </c>
      <c r="L261" s="60">
        <f t="shared" si="95"/>
        <v>749.69666666666672</v>
      </c>
      <c r="M261" s="60">
        <f t="shared" si="96"/>
        <v>738.08555555555552</v>
      </c>
      <c r="N261" s="60">
        <f t="shared" si="97"/>
        <v>745.45407407407401</v>
      </c>
      <c r="O261" s="60">
        <f t="shared" si="98"/>
        <v>744.41209876543201</v>
      </c>
      <c r="P261" s="56">
        <f t="shared" si="90"/>
        <v>8639.0483950617272</v>
      </c>
    </row>
    <row r="262" spans="1:16">
      <c r="A262" s="97" t="s">
        <v>679</v>
      </c>
      <c r="B262" s="98" t="s">
        <v>680</v>
      </c>
      <c r="C262" s="97" t="s">
        <v>681</v>
      </c>
      <c r="D262" s="60"/>
      <c r="E262" s="60"/>
      <c r="F262" s="60"/>
      <c r="G262" s="60"/>
      <c r="H262" s="60"/>
      <c r="I262" s="60">
        <v>3.85</v>
      </c>
      <c r="J262" s="60">
        <v>43.84</v>
      </c>
      <c r="K262" s="60">
        <v>93.55</v>
      </c>
      <c r="L262" s="60">
        <f t="shared" si="95"/>
        <v>47.080000000000005</v>
      </c>
      <c r="M262" s="60">
        <f t="shared" si="96"/>
        <v>61.49</v>
      </c>
      <c r="N262" s="60">
        <f t="shared" si="97"/>
        <v>67.373333333333335</v>
      </c>
      <c r="O262" s="60">
        <f t="shared" si="98"/>
        <v>58.647777777777776</v>
      </c>
      <c r="P262" s="56">
        <f t="shared" si="90"/>
        <v>375.83111111111117</v>
      </c>
    </row>
    <row r="263" spans="1:16">
      <c r="A263" s="97" t="s">
        <v>682</v>
      </c>
      <c r="B263" s="98" t="s">
        <v>683</v>
      </c>
      <c r="C263" s="97" t="s">
        <v>684</v>
      </c>
      <c r="D263" s="60"/>
      <c r="E263" s="60"/>
      <c r="F263" s="60"/>
      <c r="G263" s="60"/>
      <c r="H263" s="60"/>
      <c r="I263" s="60">
        <v>684.22</v>
      </c>
      <c r="J263" s="60">
        <v>700.25</v>
      </c>
      <c r="K263" s="60">
        <v>2367.69</v>
      </c>
      <c r="L263" s="60">
        <f t="shared" si="95"/>
        <v>1250.72</v>
      </c>
      <c r="M263" s="60">
        <f t="shared" si="96"/>
        <v>1439.5533333333333</v>
      </c>
      <c r="N263" s="60">
        <f t="shared" si="97"/>
        <v>1685.9877777777776</v>
      </c>
      <c r="O263" s="60">
        <f t="shared" si="98"/>
        <v>1458.7537037037036</v>
      </c>
      <c r="P263" s="56">
        <f t="shared" si="90"/>
        <v>9587.1748148148145</v>
      </c>
    </row>
    <row r="264" spans="1:16">
      <c r="A264" s="97" t="s">
        <v>685</v>
      </c>
      <c r="B264" s="98" t="s">
        <v>686</v>
      </c>
      <c r="C264" s="97" t="s">
        <v>687</v>
      </c>
      <c r="D264" s="56"/>
      <c r="E264" s="56"/>
      <c r="F264" s="56"/>
      <c r="G264" s="56"/>
      <c r="H264" s="56"/>
      <c r="I264" s="93"/>
      <c r="J264" s="56">
        <v>176.1</v>
      </c>
      <c r="K264" s="60">
        <v>1294.55</v>
      </c>
      <c r="L264" s="60">
        <f t="shared" si="95"/>
        <v>490.21666666666664</v>
      </c>
      <c r="M264" s="60">
        <f t="shared" si="96"/>
        <v>653.62222222222215</v>
      </c>
      <c r="N264" s="60">
        <f t="shared" si="97"/>
        <v>812.79629629629619</v>
      </c>
      <c r="O264" s="60">
        <f t="shared" si="98"/>
        <v>652.21172839506164</v>
      </c>
      <c r="P264" s="56">
        <f t="shared" si="90"/>
        <v>4079.4969135802462</v>
      </c>
    </row>
    <row r="265" spans="1:16">
      <c r="A265" s="97" t="s">
        <v>688</v>
      </c>
      <c r="B265" s="98" t="s">
        <v>689</v>
      </c>
      <c r="C265" s="97" t="s">
        <v>690</v>
      </c>
      <c r="D265" s="56"/>
      <c r="E265" s="56"/>
      <c r="F265" s="56"/>
      <c r="G265" s="56"/>
      <c r="H265" s="56"/>
      <c r="I265" s="93"/>
      <c r="J265" s="56">
        <v>243.7</v>
      </c>
      <c r="K265" s="60">
        <v>354.16</v>
      </c>
      <c r="L265" s="60">
        <f t="shared" si="95"/>
        <v>199.28666666666666</v>
      </c>
      <c r="M265" s="60">
        <f t="shared" si="96"/>
        <v>265.71555555555557</v>
      </c>
      <c r="N265" s="60">
        <f t="shared" si="97"/>
        <v>273.05407407407409</v>
      </c>
      <c r="O265" s="60">
        <f t="shared" si="98"/>
        <v>246.01876543209877</v>
      </c>
      <c r="P265" s="56">
        <f t="shared" si="90"/>
        <v>1581.9350617283951</v>
      </c>
    </row>
    <row r="266" spans="1:16">
      <c r="A266" s="97" t="s">
        <v>691</v>
      </c>
      <c r="B266" s="98" t="s">
        <v>692</v>
      </c>
      <c r="C266" s="97" t="s">
        <v>693</v>
      </c>
      <c r="D266" s="56"/>
      <c r="E266" s="56"/>
      <c r="F266" s="56"/>
      <c r="G266" s="56"/>
      <c r="H266" s="56"/>
      <c r="I266" s="93"/>
      <c r="J266" s="56">
        <v>537.6</v>
      </c>
      <c r="K266" s="60">
        <v>707.17</v>
      </c>
      <c r="L266" s="60">
        <f t="shared" si="95"/>
        <v>414.92333333333335</v>
      </c>
      <c r="M266" s="60">
        <f t="shared" si="96"/>
        <v>553.23111111111109</v>
      </c>
      <c r="N266" s="60">
        <f t="shared" si="97"/>
        <v>558.44148148148145</v>
      </c>
      <c r="O266" s="60">
        <f t="shared" si="98"/>
        <v>508.86530864197522</v>
      </c>
      <c r="P266" s="56">
        <f t="shared" si="90"/>
        <v>3280.2312345679011</v>
      </c>
    </row>
    <row r="267" spans="1:16">
      <c r="A267" s="97" t="s">
        <v>694</v>
      </c>
      <c r="B267" s="98" t="s">
        <v>695</v>
      </c>
      <c r="C267" s="97" t="s">
        <v>696</v>
      </c>
      <c r="D267" s="56"/>
      <c r="E267" s="56"/>
      <c r="F267" s="56"/>
      <c r="G267" s="56"/>
      <c r="H267" s="56"/>
      <c r="I267" s="93"/>
      <c r="J267" s="56">
        <v>727.18</v>
      </c>
      <c r="K267" s="60">
        <v>742.17</v>
      </c>
      <c r="L267" s="60">
        <f t="shared" si="95"/>
        <v>489.7833333333333</v>
      </c>
      <c r="M267" s="60">
        <f t="shared" si="96"/>
        <v>653.04444444444437</v>
      </c>
      <c r="N267" s="60">
        <f t="shared" si="97"/>
        <v>628.3325925925925</v>
      </c>
      <c r="O267" s="60">
        <f t="shared" si="98"/>
        <v>590.38679012345665</v>
      </c>
      <c r="P267" s="56">
        <f t="shared" si="90"/>
        <v>3830.8971604938265</v>
      </c>
    </row>
    <row r="268" spans="1:16">
      <c r="A268" s="52" t="s">
        <v>697</v>
      </c>
      <c r="B268" s="33"/>
      <c r="C268" s="57" t="s">
        <v>698</v>
      </c>
      <c r="D268" s="58">
        <f t="shared" ref="D268:P268" si="99">D269</f>
        <v>274083.28999999998</v>
      </c>
      <c r="E268" s="58">
        <f t="shared" si="99"/>
        <v>325641.13</v>
      </c>
      <c r="F268" s="58">
        <f t="shared" si="99"/>
        <v>316861.81</v>
      </c>
      <c r="G268" s="58">
        <f t="shared" si="99"/>
        <v>362288.54</v>
      </c>
      <c r="H268" s="58">
        <f t="shared" si="99"/>
        <v>370246.37</v>
      </c>
      <c r="I268" s="58">
        <f t="shared" si="99"/>
        <v>369025.17</v>
      </c>
      <c r="J268" s="58">
        <f t="shared" si="99"/>
        <v>399517.81</v>
      </c>
      <c r="K268" s="58">
        <f t="shared" si="99"/>
        <v>381560.27</v>
      </c>
      <c r="L268" s="58">
        <f t="shared" si="99"/>
        <v>383367.75000000006</v>
      </c>
      <c r="M268" s="58">
        <f t="shared" si="99"/>
        <v>388148.61</v>
      </c>
      <c r="N268" s="58">
        <f t="shared" si="99"/>
        <v>384358.87666666665</v>
      </c>
      <c r="O268" s="58">
        <f t="shared" si="99"/>
        <v>385291.74555555556</v>
      </c>
      <c r="P268" s="58">
        <f t="shared" si="99"/>
        <v>4340391.3722222224</v>
      </c>
    </row>
    <row r="269" spans="1:16">
      <c r="A269" s="52" t="s">
        <v>699</v>
      </c>
      <c r="B269" s="33"/>
      <c r="C269" s="57" t="s">
        <v>700</v>
      </c>
      <c r="D269" s="58">
        <f>SUM(D270:D271)</f>
        <v>274083.28999999998</v>
      </c>
      <c r="E269" s="58">
        <f t="shared" ref="E269:P269" si="100">SUM(E270:E271)</f>
        <v>325641.13</v>
      </c>
      <c r="F269" s="58">
        <f t="shared" si="100"/>
        <v>316861.81</v>
      </c>
      <c r="G269" s="58">
        <f t="shared" si="100"/>
        <v>362288.54</v>
      </c>
      <c r="H269" s="58">
        <f t="shared" si="100"/>
        <v>370246.37</v>
      </c>
      <c r="I269" s="58">
        <f t="shared" si="100"/>
        <v>369025.17</v>
      </c>
      <c r="J269" s="58">
        <f t="shared" si="100"/>
        <v>399517.81</v>
      </c>
      <c r="K269" s="58">
        <f t="shared" si="100"/>
        <v>381560.27</v>
      </c>
      <c r="L269" s="58">
        <f t="shared" si="100"/>
        <v>383367.75000000006</v>
      </c>
      <c r="M269" s="58">
        <f t="shared" si="100"/>
        <v>388148.61</v>
      </c>
      <c r="N269" s="58">
        <f t="shared" si="100"/>
        <v>384358.87666666665</v>
      </c>
      <c r="O269" s="58">
        <f t="shared" si="100"/>
        <v>385291.74555555556</v>
      </c>
      <c r="P269" s="58">
        <f t="shared" si="100"/>
        <v>4340391.3722222224</v>
      </c>
    </row>
    <row r="270" spans="1:16">
      <c r="A270" s="34" t="s">
        <v>701</v>
      </c>
      <c r="B270" s="33" t="s">
        <v>29</v>
      </c>
      <c r="C270" s="34" t="s">
        <v>702</v>
      </c>
      <c r="D270" s="56">
        <v>269402.69</v>
      </c>
      <c r="E270" s="56">
        <v>321348.93</v>
      </c>
      <c r="F270" s="56">
        <v>311263.19</v>
      </c>
      <c r="G270" s="56">
        <v>356395.12</v>
      </c>
      <c r="H270" s="56">
        <v>364045.38</v>
      </c>
      <c r="I270" s="56">
        <v>363464.44</v>
      </c>
      <c r="J270" s="56">
        <v>392460.92</v>
      </c>
      <c r="K270" s="60">
        <v>375009.43</v>
      </c>
      <c r="L270" s="60">
        <f t="shared" ref="L270:O271" si="101">SUM(I270:K270)/3</f>
        <v>376978.26333333337</v>
      </c>
      <c r="M270" s="60">
        <f t="shared" si="101"/>
        <v>381482.87111111108</v>
      </c>
      <c r="N270" s="60">
        <f t="shared" si="101"/>
        <v>377823.52148148144</v>
      </c>
      <c r="O270" s="60">
        <f t="shared" si="101"/>
        <v>378761.55197530863</v>
      </c>
      <c r="P270" s="56">
        <f>SUM(D270:O270)</f>
        <v>4268436.3079012344</v>
      </c>
    </row>
    <row r="271" spans="1:16">
      <c r="A271" s="34" t="s">
        <v>703</v>
      </c>
      <c r="B271" s="33" t="s">
        <v>29</v>
      </c>
      <c r="C271" s="34" t="s">
        <v>704</v>
      </c>
      <c r="D271" s="56">
        <v>4680.6000000000004</v>
      </c>
      <c r="E271" s="56">
        <v>4292.2</v>
      </c>
      <c r="F271" s="56">
        <v>5598.62</v>
      </c>
      <c r="G271" s="56">
        <v>5893.42</v>
      </c>
      <c r="H271" s="56">
        <v>6200.99</v>
      </c>
      <c r="I271" s="56">
        <v>5560.73</v>
      </c>
      <c r="J271" s="56">
        <v>7056.89</v>
      </c>
      <c r="K271" s="60">
        <v>6550.84</v>
      </c>
      <c r="L271" s="60">
        <f t="shared" si="101"/>
        <v>6389.4866666666667</v>
      </c>
      <c r="M271" s="60">
        <f t="shared" si="101"/>
        <v>6665.7388888888891</v>
      </c>
      <c r="N271" s="60">
        <f t="shared" si="101"/>
        <v>6535.3551851851853</v>
      </c>
      <c r="O271" s="60">
        <f t="shared" si="101"/>
        <v>6530.1935802469134</v>
      </c>
      <c r="P271" s="56">
        <f>SUM(D271:O271)</f>
        <v>71955.064320987643</v>
      </c>
    </row>
    <row r="272" spans="1:16">
      <c r="A272" s="49" t="s">
        <v>705</v>
      </c>
      <c r="B272" s="33"/>
      <c r="C272" s="49" t="s">
        <v>706</v>
      </c>
      <c r="D272" s="51">
        <f>D273+D278</f>
        <v>1227356.42</v>
      </c>
      <c r="E272" s="51">
        <f t="shared" ref="E272:P272" si="102">E273+E278</f>
        <v>2575322.8800000004</v>
      </c>
      <c r="F272" s="51">
        <f t="shared" si="102"/>
        <v>1661700.7</v>
      </c>
      <c r="G272" s="51">
        <f t="shared" si="102"/>
        <v>1833635.4300000002</v>
      </c>
      <c r="H272" s="51">
        <f t="shared" si="102"/>
        <v>2687486.4599999995</v>
      </c>
      <c r="I272" s="51">
        <f t="shared" si="102"/>
        <v>2987169.24</v>
      </c>
      <c r="J272" s="51">
        <f t="shared" si="102"/>
        <v>3233135.3200000003</v>
      </c>
      <c r="K272" s="51">
        <f t="shared" si="102"/>
        <v>4807245.4799999995</v>
      </c>
      <c r="L272" s="51">
        <f t="shared" si="102"/>
        <v>3676471.0566666662</v>
      </c>
      <c r="M272" s="51">
        <f t="shared" si="102"/>
        <v>3904823.6488888888</v>
      </c>
      <c r="N272" s="51">
        <f t="shared" si="102"/>
        <v>4128513.3385185176</v>
      </c>
      <c r="O272" s="51">
        <f t="shared" si="102"/>
        <v>3908192.4924691352</v>
      </c>
      <c r="P272" s="51">
        <f t="shared" si="102"/>
        <v>36631052.466543205</v>
      </c>
    </row>
    <row r="273" spans="1:16" ht="13.5" customHeight="1">
      <c r="A273" s="52" t="s">
        <v>707</v>
      </c>
      <c r="B273" s="33"/>
      <c r="C273" s="52" t="s">
        <v>708</v>
      </c>
      <c r="D273" s="54">
        <f>SUM(D274:D277)</f>
        <v>1187331.42</v>
      </c>
      <c r="E273" s="54">
        <f t="shared" ref="E273:P273" si="103">SUM(E274:E277)</f>
        <v>2543940.3800000004</v>
      </c>
      <c r="F273" s="54">
        <f t="shared" si="103"/>
        <v>1623280.7</v>
      </c>
      <c r="G273" s="54">
        <f t="shared" si="103"/>
        <v>1790975.4300000002</v>
      </c>
      <c r="H273" s="54">
        <f t="shared" si="103"/>
        <v>2649706.4599999995</v>
      </c>
      <c r="I273" s="54">
        <f t="shared" si="103"/>
        <v>2953201.74</v>
      </c>
      <c r="J273" s="54">
        <f t="shared" si="103"/>
        <v>3204825.3200000003</v>
      </c>
      <c r="K273" s="54">
        <f t="shared" si="103"/>
        <v>4786445.4799999995</v>
      </c>
      <c r="L273" s="54">
        <f t="shared" si="103"/>
        <v>3645128.5566666662</v>
      </c>
      <c r="M273" s="54">
        <f t="shared" si="103"/>
        <v>3875567.9588888888</v>
      </c>
      <c r="N273" s="54">
        <f t="shared" si="103"/>
        <v>4100165.5585185178</v>
      </c>
      <c r="O273" s="54">
        <f t="shared" si="103"/>
        <v>3878530.9624691354</v>
      </c>
      <c r="P273" s="54">
        <f t="shared" si="103"/>
        <v>36239099.966543205</v>
      </c>
    </row>
    <row r="274" spans="1:16">
      <c r="A274" s="34" t="s">
        <v>709</v>
      </c>
      <c r="B274" s="33" t="s">
        <v>173</v>
      </c>
      <c r="C274" s="34" t="s">
        <v>710</v>
      </c>
      <c r="D274" s="56">
        <v>1163329.69</v>
      </c>
      <c r="E274" s="56">
        <v>2516902.2200000002</v>
      </c>
      <c r="F274" s="56">
        <v>1600743.43</v>
      </c>
      <c r="G274" s="56">
        <v>1769211.25</v>
      </c>
      <c r="H274" s="56">
        <v>2620477.61</v>
      </c>
      <c r="I274" s="56">
        <v>2928354.47</v>
      </c>
      <c r="J274" s="56">
        <v>3176432.37</v>
      </c>
      <c r="K274" s="60">
        <v>4754489.3099999996</v>
      </c>
      <c r="L274" s="60">
        <f>SUM(I274:K274)/3</f>
        <v>3619758.7166666663</v>
      </c>
      <c r="M274" s="60">
        <f t="shared" ref="M274:O277" si="104">SUM(J274:L274)/3</f>
        <v>3850226.7988888887</v>
      </c>
      <c r="N274" s="60">
        <f t="shared" si="104"/>
        <v>4074824.9418518511</v>
      </c>
      <c r="O274" s="60">
        <f t="shared" si="104"/>
        <v>3848270.1524691354</v>
      </c>
      <c r="P274" s="56">
        <f t="shared" ref="P274:P279" si="105">SUM(D274:O274)</f>
        <v>35923020.959876537</v>
      </c>
    </row>
    <row r="275" spans="1:16">
      <c r="A275" s="34" t="s">
        <v>711</v>
      </c>
      <c r="B275" s="33" t="s">
        <v>173</v>
      </c>
      <c r="C275" s="34" t="s">
        <v>712</v>
      </c>
      <c r="D275" s="56">
        <v>283.39999999999998</v>
      </c>
      <c r="E275" s="56">
        <v>424.42</v>
      </c>
      <c r="F275" s="56">
        <v>431.29</v>
      </c>
      <c r="G275" s="56">
        <v>312.08999999999997</v>
      </c>
      <c r="H275" s="56">
        <v>271.51</v>
      </c>
      <c r="I275" s="56">
        <v>455.88</v>
      </c>
      <c r="J275" s="56">
        <v>342.79</v>
      </c>
      <c r="K275" s="60">
        <v>310.85000000000002</v>
      </c>
      <c r="L275" s="60">
        <f>SUM(I275:K275)/3</f>
        <v>369.84</v>
      </c>
      <c r="M275" s="60">
        <f t="shared" si="104"/>
        <v>341.16</v>
      </c>
      <c r="N275" s="60">
        <f t="shared" si="104"/>
        <v>340.61666666666673</v>
      </c>
      <c r="O275" s="60">
        <v>309.39</v>
      </c>
      <c r="P275" s="56">
        <f t="shared" si="105"/>
        <v>4193.2366666666667</v>
      </c>
    </row>
    <row r="276" spans="1:16">
      <c r="A276" s="34" t="s">
        <v>713</v>
      </c>
      <c r="B276" s="33" t="s">
        <v>173</v>
      </c>
      <c r="C276" s="34" t="s">
        <v>714</v>
      </c>
      <c r="D276" s="56">
        <v>23718.33</v>
      </c>
      <c r="E276" s="56">
        <v>26613.74</v>
      </c>
      <c r="F276" s="56">
        <v>22105.98</v>
      </c>
      <c r="G276" s="56">
        <v>21452.09</v>
      </c>
      <c r="H276" s="56">
        <v>28957.34</v>
      </c>
      <c r="I276" s="56">
        <v>24391.39</v>
      </c>
      <c r="J276" s="56">
        <v>28050.16</v>
      </c>
      <c r="K276" s="60">
        <v>31645.32</v>
      </c>
      <c r="L276" s="60">
        <v>25000</v>
      </c>
      <c r="M276" s="60">
        <f>L276</f>
        <v>25000</v>
      </c>
      <c r="N276" s="60">
        <f>M276</f>
        <v>25000</v>
      </c>
      <c r="O276" s="60">
        <v>29951.42</v>
      </c>
      <c r="P276" s="56">
        <f t="shared" si="105"/>
        <v>311885.76999999996</v>
      </c>
    </row>
    <row r="277" spans="1:16">
      <c r="A277" s="34" t="s">
        <v>715</v>
      </c>
      <c r="B277" s="33" t="s">
        <v>173</v>
      </c>
      <c r="C277" s="34" t="s">
        <v>716</v>
      </c>
      <c r="D277" s="56">
        <v>0</v>
      </c>
      <c r="E277" s="56">
        <v>0</v>
      </c>
      <c r="F277" s="56">
        <v>0</v>
      </c>
      <c r="G277" s="56">
        <v>0</v>
      </c>
      <c r="H277" s="56">
        <v>0</v>
      </c>
      <c r="I277" s="56">
        <v>0</v>
      </c>
      <c r="J277" s="56">
        <v>0</v>
      </c>
      <c r="K277" s="60">
        <v>0</v>
      </c>
      <c r="L277" s="60">
        <f>SUM(I277:K277)/3</f>
        <v>0</v>
      </c>
      <c r="M277" s="60">
        <f t="shared" si="104"/>
        <v>0</v>
      </c>
      <c r="N277" s="60">
        <f t="shared" si="104"/>
        <v>0</v>
      </c>
      <c r="O277" s="60">
        <f t="shared" si="104"/>
        <v>0</v>
      </c>
      <c r="P277" s="56">
        <f t="shared" si="105"/>
        <v>0</v>
      </c>
    </row>
    <row r="278" spans="1:16" ht="13.5" customHeight="1">
      <c r="A278" s="52" t="s">
        <v>717</v>
      </c>
      <c r="B278" s="33"/>
      <c r="C278" s="52" t="s">
        <v>718</v>
      </c>
      <c r="D278" s="54">
        <f>D279</f>
        <v>40025</v>
      </c>
      <c r="E278" s="54">
        <f t="shared" ref="E278:P278" si="106">E279</f>
        <v>31382.5</v>
      </c>
      <c r="F278" s="54">
        <f t="shared" si="106"/>
        <v>38420</v>
      </c>
      <c r="G278" s="54">
        <f t="shared" si="106"/>
        <v>42660</v>
      </c>
      <c r="H278" s="54">
        <f t="shared" si="106"/>
        <v>37780</v>
      </c>
      <c r="I278" s="54">
        <f t="shared" si="106"/>
        <v>33967.5</v>
      </c>
      <c r="J278" s="54">
        <f t="shared" si="106"/>
        <v>28310</v>
      </c>
      <c r="K278" s="54">
        <f t="shared" si="106"/>
        <v>20800</v>
      </c>
      <c r="L278" s="54">
        <f t="shared" si="106"/>
        <v>31342.5</v>
      </c>
      <c r="M278" s="54">
        <f t="shared" si="106"/>
        <v>29255.69</v>
      </c>
      <c r="N278" s="54">
        <f t="shared" si="106"/>
        <v>28347.78</v>
      </c>
      <c r="O278" s="54">
        <f t="shared" si="106"/>
        <v>29661.53</v>
      </c>
      <c r="P278" s="54">
        <f t="shared" si="106"/>
        <v>391952.5</v>
      </c>
    </row>
    <row r="279" spans="1:16">
      <c r="A279" s="34" t="s">
        <v>719</v>
      </c>
      <c r="B279" s="33" t="s">
        <v>173</v>
      </c>
      <c r="C279" s="34" t="s">
        <v>718</v>
      </c>
      <c r="D279" s="56">
        <v>40025</v>
      </c>
      <c r="E279" s="56">
        <v>31382.5</v>
      </c>
      <c r="F279" s="56">
        <v>38420</v>
      </c>
      <c r="G279" s="56">
        <v>42660</v>
      </c>
      <c r="H279" s="56">
        <v>37780</v>
      </c>
      <c r="I279" s="56">
        <v>33967.5</v>
      </c>
      <c r="J279" s="56">
        <v>28310</v>
      </c>
      <c r="K279" s="60">
        <v>20800</v>
      </c>
      <c r="L279" s="60">
        <f>27692.5+3650</f>
        <v>31342.5</v>
      </c>
      <c r="M279" s="60">
        <f>25600.85+3654.84</f>
        <v>29255.69</v>
      </c>
      <c r="N279" s="60">
        <f>24697.78+3650</f>
        <v>28347.78</v>
      </c>
      <c r="O279" s="60">
        <f>25997.04+3664.49</f>
        <v>29661.53</v>
      </c>
      <c r="P279" s="56">
        <f t="shared" si="105"/>
        <v>391952.5</v>
      </c>
    </row>
    <row r="280" spans="1:16">
      <c r="A280" s="47" t="s">
        <v>720</v>
      </c>
      <c r="B280" s="33"/>
      <c r="C280" s="47" t="s">
        <v>721</v>
      </c>
      <c r="D280" s="46">
        <f>D281</f>
        <v>0</v>
      </c>
      <c r="E280" s="46">
        <f t="shared" ref="D280:F282" si="107">E281</f>
        <v>20608.759999999998</v>
      </c>
      <c r="F280" s="46">
        <f t="shared" si="107"/>
        <v>38651.160000000003</v>
      </c>
      <c r="G280" s="46">
        <f>G281</f>
        <v>19287.37</v>
      </c>
      <c r="H280" s="46">
        <f t="shared" ref="H280:P282" si="108">H281</f>
        <v>18666.62</v>
      </c>
      <c r="I280" s="46">
        <f t="shared" si="108"/>
        <v>19135.39</v>
      </c>
      <c r="J280" s="46">
        <f t="shared" si="108"/>
        <v>0</v>
      </c>
      <c r="K280" s="46">
        <f t="shared" si="108"/>
        <v>38351.15</v>
      </c>
      <c r="L280" s="46">
        <f t="shared" si="108"/>
        <v>19162.18</v>
      </c>
      <c r="M280" s="46">
        <f t="shared" si="108"/>
        <v>19171.11</v>
      </c>
      <c r="N280" s="46">
        <f t="shared" si="108"/>
        <v>19166.645</v>
      </c>
      <c r="O280" s="46">
        <f t="shared" si="108"/>
        <v>19166.645</v>
      </c>
      <c r="P280" s="46">
        <f t="shared" si="108"/>
        <v>231367.02999999997</v>
      </c>
    </row>
    <row r="281" spans="1:16">
      <c r="A281" s="49" t="s">
        <v>722</v>
      </c>
      <c r="B281" s="33"/>
      <c r="C281" s="49" t="s">
        <v>723</v>
      </c>
      <c r="D281" s="51">
        <f t="shared" si="107"/>
        <v>0</v>
      </c>
      <c r="E281" s="51">
        <f t="shared" si="107"/>
        <v>20608.759999999998</v>
      </c>
      <c r="F281" s="51">
        <f t="shared" si="107"/>
        <v>38651.160000000003</v>
      </c>
      <c r="G281" s="51">
        <f>G282</f>
        <v>19287.37</v>
      </c>
      <c r="H281" s="51">
        <f t="shared" si="108"/>
        <v>18666.62</v>
      </c>
      <c r="I281" s="51">
        <f t="shared" si="108"/>
        <v>19135.39</v>
      </c>
      <c r="J281" s="51">
        <f t="shared" si="108"/>
        <v>0</v>
      </c>
      <c r="K281" s="51">
        <f t="shared" si="108"/>
        <v>38351.15</v>
      </c>
      <c r="L281" s="51">
        <f t="shared" si="108"/>
        <v>19162.18</v>
      </c>
      <c r="M281" s="51">
        <f t="shared" si="108"/>
        <v>19171.11</v>
      </c>
      <c r="N281" s="51">
        <f t="shared" si="108"/>
        <v>19166.645</v>
      </c>
      <c r="O281" s="51">
        <f t="shared" si="108"/>
        <v>19166.645</v>
      </c>
      <c r="P281" s="51">
        <f t="shared" si="108"/>
        <v>231367.02999999997</v>
      </c>
    </row>
    <row r="282" spans="1:16">
      <c r="A282" s="52" t="s">
        <v>724</v>
      </c>
      <c r="B282" s="33"/>
      <c r="C282" s="52" t="s">
        <v>725</v>
      </c>
      <c r="D282" s="58">
        <f t="shared" si="107"/>
        <v>0</v>
      </c>
      <c r="E282" s="58">
        <f t="shared" si="107"/>
        <v>20608.759999999998</v>
      </c>
      <c r="F282" s="58">
        <f t="shared" si="107"/>
        <v>38651.160000000003</v>
      </c>
      <c r="G282" s="58">
        <f>G283</f>
        <v>19287.37</v>
      </c>
      <c r="H282" s="58">
        <f t="shared" si="108"/>
        <v>18666.62</v>
      </c>
      <c r="I282" s="58">
        <f>I283</f>
        <v>19135.39</v>
      </c>
      <c r="J282" s="58">
        <f>J283</f>
        <v>0</v>
      </c>
      <c r="K282" s="58">
        <f t="shared" si="108"/>
        <v>38351.15</v>
      </c>
      <c r="L282" s="58">
        <f t="shared" si="108"/>
        <v>19162.18</v>
      </c>
      <c r="M282" s="58">
        <f t="shared" si="108"/>
        <v>19171.11</v>
      </c>
      <c r="N282" s="58">
        <f t="shared" si="108"/>
        <v>19166.645</v>
      </c>
      <c r="O282" s="58">
        <f t="shared" si="108"/>
        <v>19166.645</v>
      </c>
      <c r="P282" s="58">
        <f t="shared" si="108"/>
        <v>231367.02999999997</v>
      </c>
    </row>
    <row r="283" spans="1:16">
      <c r="A283" s="34" t="s">
        <v>726</v>
      </c>
      <c r="B283" s="33" t="s">
        <v>29</v>
      </c>
      <c r="C283" s="34" t="s">
        <v>727</v>
      </c>
      <c r="D283" s="56">
        <v>0</v>
      </c>
      <c r="E283" s="56">
        <v>20608.759999999998</v>
      </c>
      <c r="F283" s="56">
        <v>38651.160000000003</v>
      </c>
      <c r="G283" s="56">
        <v>19287.37</v>
      </c>
      <c r="H283" s="56">
        <v>18666.62</v>
      </c>
      <c r="I283" s="56">
        <v>19135.39</v>
      </c>
      <c r="J283" s="56">
        <v>0</v>
      </c>
      <c r="K283" s="56">
        <v>38351.15</v>
      </c>
      <c r="L283" s="60">
        <f>SUM(I283:K283)/3</f>
        <v>19162.18</v>
      </c>
      <c r="M283" s="60">
        <f>SUM(J283:L283)/3</f>
        <v>19171.11</v>
      </c>
      <c r="N283" s="60">
        <f>SUM(L283:M283)/2</f>
        <v>19166.645</v>
      </c>
      <c r="O283" s="60">
        <f>SUM(L283:N283)/3</f>
        <v>19166.645</v>
      </c>
      <c r="P283" s="56">
        <f>SUM(D283:O283)</f>
        <v>231367.02999999997</v>
      </c>
    </row>
    <row r="284" spans="1:16">
      <c r="A284" s="44" t="s">
        <v>728</v>
      </c>
      <c r="B284" s="33"/>
      <c r="C284" s="44" t="s">
        <v>729</v>
      </c>
      <c r="D284" s="46">
        <f t="shared" ref="D284:P284" si="109">SUM(D285)</f>
        <v>0</v>
      </c>
      <c r="E284" s="46">
        <f t="shared" si="109"/>
        <v>0</v>
      </c>
      <c r="F284" s="46">
        <f t="shared" si="109"/>
        <v>0</v>
      </c>
      <c r="G284" s="46">
        <f t="shared" si="109"/>
        <v>0</v>
      </c>
      <c r="H284" s="46">
        <f t="shared" si="109"/>
        <v>0</v>
      </c>
      <c r="I284" s="46">
        <f t="shared" si="109"/>
        <v>0</v>
      </c>
      <c r="J284" s="46">
        <f t="shared" si="109"/>
        <v>0</v>
      </c>
      <c r="K284" s="46">
        <f t="shared" si="109"/>
        <v>0</v>
      </c>
      <c r="L284" s="46">
        <f t="shared" si="109"/>
        <v>0</v>
      </c>
      <c r="M284" s="46">
        <f t="shared" si="109"/>
        <v>0</v>
      </c>
      <c r="N284" s="46">
        <f t="shared" si="109"/>
        <v>0</v>
      </c>
      <c r="O284" s="46">
        <f t="shared" si="109"/>
        <v>0</v>
      </c>
      <c r="P284" s="46">
        <f t="shared" si="109"/>
        <v>0</v>
      </c>
    </row>
    <row r="285" spans="1:16">
      <c r="A285" s="47" t="s">
        <v>730</v>
      </c>
      <c r="B285" s="33"/>
      <c r="C285" s="47" t="s">
        <v>731</v>
      </c>
      <c r="D285" s="46">
        <f t="shared" ref="D285:P285" si="110">SUM(D286:D286)</f>
        <v>0</v>
      </c>
      <c r="E285" s="46">
        <f t="shared" si="110"/>
        <v>0</v>
      </c>
      <c r="F285" s="46">
        <f t="shared" si="110"/>
        <v>0</v>
      </c>
      <c r="G285" s="46">
        <f t="shared" si="110"/>
        <v>0</v>
      </c>
      <c r="H285" s="46">
        <f t="shared" si="110"/>
        <v>0</v>
      </c>
      <c r="I285" s="46">
        <f t="shared" si="110"/>
        <v>0</v>
      </c>
      <c r="J285" s="46">
        <f t="shared" si="110"/>
        <v>0</v>
      </c>
      <c r="K285" s="46">
        <f t="shared" si="110"/>
        <v>0</v>
      </c>
      <c r="L285" s="46">
        <f t="shared" si="110"/>
        <v>0</v>
      </c>
      <c r="M285" s="46">
        <f t="shared" si="110"/>
        <v>0</v>
      </c>
      <c r="N285" s="46">
        <f t="shared" si="110"/>
        <v>0</v>
      </c>
      <c r="O285" s="46">
        <f t="shared" si="110"/>
        <v>0</v>
      </c>
      <c r="P285" s="46">
        <f t="shared" si="110"/>
        <v>0</v>
      </c>
    </row>
    <row r="286" spans="1:16">
      <c r="A286" s="34" t="s">
        <v>732</v>
      </c>
      <c r="B286" s="33" t="s">
        <v>29</v>
      </c>
      <c r="C286" s="34" t="s">
        <v>733</v>
      </c>
      <c r="D286" s="56">
        <v>0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56">
        <v>0</v>
      </c>
      <c r="N286" s="56">
        <v>0</v>
      </c>
      <c r="O286" s="56">
        <v>0</v>
      </c>
      <c r="P286" s="56">
        <f>SUM(D286:O286)</f>
        <v>0</v>
      </c>
    </row>
    <row r="287" spans="1:16">
      <c r="A287" s="44" t="s">
        <v>734</v>
      </c>
      <c r="B287" s="33"/>
      <c r="C287" s="44" t="s">
        <v>735</v>
      </c>
      <c r="D287" s="46">
        <f t="shared" ref="D287:P288" si="111">SUM(D288)</f>
        <v>699393.46</v>
      </c>
      <c r="E287" s="46">
        <f t="shared" si="111"/>
        <v>509257.57</v>
      </c>
      <c r="F287" s="46">
        <f t="shared" si="111"/>
        <v>570069.15</v>
      </c>
      <c r="G287" s="46">
        <f>SUM(G288)</f>
        <v>508197.66</v>
      </c>
      <c r="H287" s="46">
        <f t="shared" si="111"/>
        <v>528603.09000000008</v>
      </c>
      <c r="I287" s="46">
        <f t="shared" si="111"/>
        <v>555534.5</v>
      </c>
      <c r="J287" s="46">
        <f t="shared" si="111"/>
        <v>618889.61</v>
      </c>
      <c r="K287" s="46">
        <f t="shared" si="111"/>
        <v>604475.42999999993</v>
      </c>
      <c r="L287" s="46">
        <f t="shared" si="111"/>
        <v>585192.87999999989</v>
      </c>
      <c r="M287" s="46">
        <f t="shared" si="111"/>
        <v>595079.0066666666</v>
      </c>
      <c r="N287" s="46">
        <f t="shared" si="111"/>
        <v>594915.77222222229</v>
      </c>
      <c r="O287" s="46">
        <f t="shared" si="111"/>
        <v>591729.21962962952</v>
      </c>
      <c r="P287" s="46">
        <f t="shared" si="111"/>
        <v>6961337.3485185187</v>
      </c>
    </row>
    <row r="288" spans="1:16">
      <c r="A288" s="49" t="s">
        <v>736</v>
      </c>
      <c r="B288" s="33"/>
      <c r="C288" s="49" t="s">
        <v>737</v>
      </c>
      <c r="D288" s="51">
        <f t="shared" si="111"/>
        <v>699393.46</v>
      </c>
      <c r="E288" s="51">
        <f t="shared" si="111"/>
        <v>509257.57</v>
      </c>
      <c r="F288" s="51">
        <f t="shared" si="111"/>
        <v>570069.15</v>
      </c>
      <c r="G288" s="51">
        <f t="shared" si="111"/>
        <v>508197.66</v>
      </c>
      <c r="H288" s="51">
        <f t="shared" si="111"/>
        <v>528603.09000000008</v>
      </c>
      <c r="I288" s="51">
        <f t="shared" si="111"/>
        <v>555534.5</v>
      </c>
      <c r="J288" s="51">
        <f t="shared" si="111"/>
        <v>618889.61</v>
      </c>
      <c r="K288" s="51">
        <f t="shared" si="111"/>
        <v>604475.42999999993</v>
      </c>
      <c r="L288" s="51">
        <f t="shared" si="111"/>
        <v>585192.87999999989</v>
      </c>
      <c r="M288" s="51">
        <f t="shared" si="111"/>
        <v>595079.0066666666</v>
      </c>
      <c r="N288" s="51">
        <f t="shared" si="111"/>
        <v>594915.77222222229</v>
      </c>
      <c r="O288" s="51">
        <f t="shared" si="111"/>
        <v>591729.21962962952</v>
      </c>
      <c r="P288" s="51">
        <f t="shared" si="111"/>
        <v>6961337.3485185187</v>
      </c>
    </row>
    <row r="289" spans="1:16">
      <c r="A289" s="52" t="s">
        <v>738</v>
      </c>
      <c r="B289" s="33"/>
      <c r="C289" s="52" t="s">
        <v>739</v>
      </c>
      <c r="D289" s="58">
        <f t="shared" ref="D289:J289" si="112">SUM(D290:D292)</f>
        <v>699393.46</v>
      </c>
      <c r="E289" s="58">
        <f t="shared" si="112"/>
        <v>509257.57</v>
      </c>
      <c r="F289" s="58">
        <f t="shared" si="112"/>
        <v>570069.15</v>
      </c>
      <c r="G289" s="58">
        <f t="shared" si="112"/>
        <v>508197.66</v>
      </c>
      <c r="H289" s="58">
        <f t="shared" si="112"/>
        <v>528603.09000000008</v>
      </c>
      <c r="I289" s="58">
        <f t="shared" si="112"/>
        <v>555534.5</v>
      </c>
      <c r="J289" s="58">
        <f t="shared" si="112"/>
        <v>618889.61</v>
      </c>
      <c r="K289" s="58">
        <f t="shared" ref="K289:P289" si="113">SUM(K290:K292)</f>
        <v>604475.42999999993</v>
      </c>
      <c r="L289" s="58">
        <f t="shared" si="113"/>
        <v>585192.87999999989</v>
      </c>
      <c r="M289" s="58">
        <f t="shared" si="113"/>
        <v>595079.0066666666</v>
      </c>
      <c r="N289" s="58">
        <f t="shared" si="113"/>
        <v>594915.77222222229</v>
      </c>
      <c r="O289" s="58">
        <f t="shared" si="113"/>
        <v>591729.21962962952</v>
      </c>
      <c r="P289" s="58">
        <f t="shared" si="113"/>
        <v>6961337.3485185187</v>
      </c>
    </row>
    <row r="290" spans="1:16">
      <c r="A290" s="34" t="s">
        <v>740</v>
      </c>
      <c r="B290" s="33" t="s">
        <v>271</v>
      </c>
      <c r="C290" s="34" t="s">
        <v>741</v>
      </c>
      <c r="D290" s="56">
        <v>329332.5</v>
      </c>
      <c r="E290" s="56">
        <v>184556.25</v>
      </c>
      <c r="F290" s="56">
        <v>184556.25</v>
      </c>
      <c r="G290" s="56">
        <v>184556.25</v>
      </c>
      <c r="H290" s="56">
        <v>184556.25</v>
      </c>
      <c r="I290" s="56">
        <v>184556.25</v>
      </c>
      <c r="J290" s="56">
        <v>207877.15</v>
      </c>
      <c r="K290" s="56">
        <v>184556.25</v>
      </c>
      <c r="L290" s="56">
        <f>K290</f>
        <v>184556.25</v>
      </c>
      <c r="M290" s="56">
        <f>L290</f>
        <v>184556.25</v>
      </c>
      <c r="N290" s="56">
        <f>M290</f>
        <v>184556.25</v>
      </c>
      <c r="O290" s="56">
        <f>N290</f>
        <v>184556.25</v>
      </c>
      <c r="P290" s="56">
        <f>SUM(D290:O290)</f>
        <v>2382772.15</v>
      </c>
    </row>
    <row r="291" spans="1:16">
      <c r="A291" s="34" t="s">
        <v>742</v>
      </c>
      <c r="B291" s="33" t="s">
        <v>257</v>
      </c>
      <c r="C291" s="34" t="s">
        <v>743</v>
      </c>
      <c r="D291" s="56">
        <v>370060.96</v>
      </c>
      <c r="E291" s="56">
        <v>324701.32</v>
      </c>
      <c r="F291" s="56">
        <v>385512.9</v>
      </c>
      <c r="G291" s="56">
        <v>323641.40999999997</v>
      </c>
      <c r="H291" s="56">
        <v>344046.84</v>
      </c>
      <c r="I291" s="56">
        <v>370978.25</v>
      </c>
      <c r="J291" s="56">
        <v>411012.46</v>
      </c>
      <c r="K291" s="56">
        <v>419919.18</v>
      </c>
      <c r="L291" s="60">
        <f>SUM(I291:K291)/3</f>
        <v>400636.62999999995</v>
      </c>
      <c r="M291" s="60">
        <f>SUM(J291:L291)/3</f>
        <v>410522.75666666665</v>
      </c>
      <c r="N291" s="60">
        <f>SUM(K291:M291)/3</f>
        <v>410359.52222222224</v>
      </c>
      <c r="O291" s="60">
        <f>SUM(L291:N291)/3</f>
        <v>407172.96962962957</v>
      </c>
      <c r="P291" s="56">
        <f>SUM(D291:O291)</f>
        <v>4578565.1985185193</v>
      </c>
    </row>
    <row r="292" spans="1:16">
      <c r="A292" s="34" t="s">
        <v>744</v>
      </c>
      <c r="B292" s="33" t="s">
        <v>123</v>
      </c>
      <c r="C292" s="34" t="s">
        <v>745</v>
      </c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>
        <f>SUM(D292:O292)</f>
        <v>0</v>
      </c>
    </row>
    <row r="293" spans="1:16">
      <c r="A293" s="44" t="s">
        <v>746</v>
      </c>
      <c r="B293" s="33"/>
      <c r="C293" s="44" t="s">
        <v>747</v>
      </c>
      <c r="D293" s="46">
        <f t="shared" ref="D293:P293" si="114">SUM(D294+D428)</f>
        <v>29142971.550000001</v>
      </c>
      <c r="E293" s="46">
        <f t="shared" si="114"/>
        <v>21259732.490000002</v>
      </c>
      <c r="F293" s="46">
        <f t="shared" si="114"/>
        <v>19676902.499999996</v>
      </c>
      <c r="G293" s="46">
        <f t="shared" si="114"/>
        <v>23556745.59</v>
      </c>
      <c r="H293" s="46">
        <f t="shared" si="114"/>
        <v>22116382.939999998</v>
      </c>
      <c r="I293" s="46">
        <f t="shared" si="114"/>
        <v>21037842.019999996</v>
      </c>
      <c r="J293" s="46">
        <f t="shared" si="114"/>
        <v>25334922.189999998</v>
      </c>
      <c r="K293" s="46">
        <f t="shared" si="114"/>
        <v>18946001.969999999</v>
      </c>
      <c r="L293" s="46">
        <f t="shared" si="114"/>
        <v>20038732.079999998</v>
      </c>
      <c r="M293" s="46">
        <f t="shared" si="114"/>
        <v>18770386.210000001</v>
      </c>
      <c r="N293" s="46">
        <f t="shared" si="114"/>
        <v>20843738.829999998</v>
      </c>
      <c r="O293" s="46">
        <f t="shared" si="114"/>
        <v>29123195.939999998</v>
      </c>
      <c r="P293" s="46">
        <f t="shared" si="114"/>
        <v>269847554.31</v>
      </c>
    </row>
    <row r="294" spans="1:16">
      <c r="A294" s="47" t="s">
        <v>748</v>
      </c>
      <c r="B294" s="33"/>
      <c r="C294" s="47" t="s">
        <v>749</v>
      </c>
      <c r="D294" s="46">
        <f t="shared" ref="D294:P294" si="115">SUM(D295+D385+D426)</f>
        <v>29142971.550000001</v>
      </c>
      <c r="E294" s="46">
        <f t="shared" si="115"/>
        <v>21259732.490000002</v>
      </c>
      <c r="F294" s="46">
        <f t="shared" si="115"/>
        <v>19613502.009999998</v>
      </c>
      <c r="G294" s="46">
        <f t="shared" si="115"/>
        <v>23547346.079999998</v>
      </c>
      <c r="H294" s="46">
        <f t="shared" si="115"/>
        <v>22079982.939999998</v>
      </c>
      <c r="I294" s="46">
        <f t="shared" si="115"/>
        <v>21001442.019999996</v>
      </c>
      <c r="J294" s="46">
        <f t="shared" si="115"/>
        <v>25256486.189999998</v>
      </c>
      <c r="K294" s="46">
        <f t="shared" si="115"/>
        <v>18909601.969999999</v>
      </c>
      <c r="L294" s="46">
        <f t="shared" si="115"/>
        <v>20002332.079999998</v>
      </c>
      <c r="M294" s="46">
        <f t="shared" si="115"/>
        <v>18733986.210000001</v>
      </c>
      <c r="N294" s="46">
        <f t="shared" si="115"/>
        <v>20807338.829999998</v>
      </c>
      <c r="O294" s="46">
        <f t="shared" si="115"/>
        <v>29086795.939999998</v>
      </c>
      <c r="P294" s="46">
        <f t="shared" si="115"/>
        <v>269441518.31</v>
      </c>
    </row>
    <row r="295" spans="1:16">
      <c r="A295" s="49" t="s">
        <v>750</v>
      </c>
      <c r="B295" s="33"/>
      <c r="C295" s="49" t="s">
        <v>751</v>
      </c>
      <c r="D295" s="51">
        <f t="shared" ref="D295:P295" si="116">SUM(D296+D307+D310+D353+D366+D375+D380)</f>
        <v>9206371.9400000013</v>
      </c>
      <c r="E295" s="51">
        <f t="shared" si="116"/>
        <v>7893293.1800000006</v>
      </c>
      <c r="F295" s="51">
        <f t="shared" si="116"/>
        <v>6212748.6900000004</v>
      </c>
      <c r="G295" s="51">
        <f t="shared" si="116"/>
        <v>7376014.629999999</v>
      </c>
      <c r="H295" s="51">
        <f t="shared" si="116"/>
        <v>7252288.2899999991</v>
      </c>
      <c r="I295" s="51">
        <f t="shared" si="116"/>
        <v>6526370.0499999998</v>
      </c>
      <c r="J295" s="51">
        <f t="shared" si="116"/>
        <v>6058214.1599999992</v>
      </c>
      <c r="K295" s="51">
        <f t="shared" si="116"/>
        <v>6960674.3599999994</v>
      </c>
      <c r="L295" s="51">
        <f t="shared" si="116"/>
        <v>6142354.3299999991</v>
      </c>
      <c r="M295" s="51">
        <f t="shared" si="116"/>
        <v>6273058.459999999</v>
      </c>
      <c r="N295" s="51">
        <f t="shared" si="116"/>
        <v>7444638.0799999991</v>
      </c>
      <c r="O295" s="51">
        <f t="shared" si="116"/>
        <v>10251515.949999999</v>
      </c>
      <c r="P295" s="51">
        <f t="shared" si="116"/>
        <v>87597542.120000005</v>
      </c>
    </row>
    <row r="296" spans="1:16">
      <c r="A296" s="52" t="s">
        <v>752</v>
      </c>
      <c r="B296" s="33"/>
      <c r="C296" s="52" t="s">
        <v>753</v>
      </c>
      <c r="D296" s="58">
        <f t="shared" ref="D296:J296" si="117">SUM(D297+D302)</f>
        <v>5689170.0599999996</v>
      </c>
      <c r="E296" s="58">
        <f t="shared" si="117"/>
        <v>6025261.7599999998</v>
      </c>
      <c r="F296" s="58">
        <f t="shared" si="117"/>
        <v>3574784.8400000003</v>
      </c>
      <c r="G296" s="58">
        <f t="shared" si="117"/>
        <v>4083075.4499999997</v>
      </c>
      <c r="H296" s="58">
        <f t="shared" si="117"/>
        <v>5438329.9899999993</v>
      </c>
      <c r="I296" s="58">
        <f t="shared" si="117"/>
        <v>4077169.93</v>
      </c>
      <c r="J296" s="58">
        <f t="shared" si="117"/>
        <v>3503330.31</v>
      </c>
      <c r="K296" s="58">
        <f t="shared" ref="K296:P296" si="118">SUM(K297+K302)</f>
        <v>4262189.5199999996</v>
      </c>
      <c r="L296" s="58">
        <f t="shared" si="118"/>
        <v>3796556.25</v>
      </c>
      <c r="M296" s="58">
        <f t="shared" si="118"/>
        <v>3928087.5</v>
      </c>
      <c r="N296" s="58">
        <f t="shared" si="118"/>
        <v>5094540</v>
      </c>
      <c r="O296" s="58">
        <f t="shared" si="118"/>
        <v>7909945</v>
      </c>
      <c r="P296" s="58">
        <f t="shared" si="118"/>
        <v>57382440.610000007</v>
      </c>
    </row>
    <row r="297" spans="1:16">
      <c r="A297" s="52" t="s">
        <v>754</v>
      </c>
      <c r="B297" s="33"/>
      <c r="C297" s="52" t="s">
        <v>755</v>
      </c>
      <c r="D297" s="58">
        <f t="shared" ref="D297:J297" si="119">SUM(D298:D301)</f>
        <v>5641758.4399999995</v>
      </c>
      <c r="E297" s="58">
        <f t="shared" si="119"/>
        <v>6024572.8300000001</v>
      </c>
      <c r="F297" s="58">
        <f t="shared" si="119"/>
        <v>3573746.87</v>
      </c>
      <c r="G297" s="58">
        <f t="shared" si="119"/>
        <v>4078830.34</v>
      </c>
      <c r="H297" s="58">
        <f t="shared" si="119"/>
        <v>5435542.9499999993</v>
      </c>
      <c r="I297" s="58">
        <f t="shared" si="119"/>
        <v>4076306.37</v>
      </c>
      <c r="J297" s="58">
        <f t="shared" si="119"/>
        <v>3501031.42</v>
      </c>
      <c r="K297" s="58">
        <f t="shared" ref="K297:P297" si="120">SUM(K298:K301)</f>
        <v>4253157.51</v>
      </c>
      <c r="L297" s="58">
        <f t="shared" si="120"/>
        <v>3716456.25</v>
      </c>
      <c r="M297" s="58">
        <f t="shared" si="120"/>
        <v>3636087.5</v>
      </c>
      <c r="N297" s="58">
        <f t="shared" si="120"/>
        <v>5049040</v>
      </c>
      <c r="O297" s="58">
        <f t="shared" si="120"/>
        <v>7874245</v>
      </c>
      <c r="P297" s="58">
        <f t="shared" si="120"/>
        <v>56860775.480000004</v>
      </c>
    </row>
    <row r="298" spans="1:16" ht="11.25" customHeight="1">
      <c r="A298" s="34" t="s">
        <v>756</v>
      </c>
      <c r="B298" s="33" t="s">
        <v>29</v>
      </c>
      <c r="C298" s="34" t="s">
        <v>757</v>
      </c>
      <c r="D298" s="56">
        <v>3385055.17</v>
      </c>
      <c r="E298" s="56">
        <v>3614743.75</v>
      </c>
      <c r="F298" s="56">
        <v>2144248.16</v>
      </c>
      <c r="G298" s="56">
        <v>2447298.2599999998</v>
      </c>
      <c r="H298" s="56">
        <v>3261325.8</v>
      </c>
      <c r="I298" s="56">
        <v>2445783.88</v>
      </c>
      <c r="J298" s="56">
        <v>2100618.88</v>
      </c>
      <c r="K298" s="56">
        <v>2551894.5699999998</v>
      </c>
      <c r="L298" s="56">
        <v>2229873.75</v>
      </c>
      <c r="M298" s="56">
        <v>2181652.5</v>
      </c>
      <c r="N298" s="56">
        <v>3029424</v>
      </c>
      <c r="O298" s="56">
        <v>4724547</v>
      </c>
      <c r="P298" s="56">
        <f t="shared" ref="P298:P309" si="121">SUM(D298:O298)</f>
        <v>34116465.719999999</v>
      </c>
    </row>
    <row r="299" spans="1:16">
      <c r="A299" s="34" t="s">
        <v>758</v>
      </c>
      <c r="B299" s="33" t="s">
        <v>32</v>
      </c>
      <c r="C299" s="34" t="s">
        <v>759</v>
      </c>
      <c r="D299" s="56">
        <v>282087.90000000002</v>
      </c>
      <c r="E299" s="56">
        <v>301228.65000000002</v>
      </c>
      <c r="F299" s="56">
        <v>178687.34</v>
      </c>
      <c r="G299" s="56">
        <v>203941.52</v>
      </c>
      <c r="H299" s="56">
        <v>271777.15000000002</v>
      </c>
      <c r="I299" s="56">
        <v>203815.31</v>
      </c>
      <c r="J299" s="56">
        <v>175051.58</v>
      </c>
      <c r="K299" s="56">
        <v>212657.87</v>
      </c>
      <c r="L299" s="56">
        <v>185822.81</v>
      </c>
      <c r="M299" s="56">
        <v>181804.37</v>
      </c>
      <c r="N299" s="56">
        <v>252452</v>
      </c>
      <c r="O299" s="56">
        <v>393712.25</v>
      </c>
      <c r="P299" s="56">
        <f t="shared" si="121"/>
        <v>2843038.7500000005</v>
      </c>
    </row>
    <row r="300" spans="1:16">
      <c r="A300" s="34" t="s">
        <v>760</v>
      </c>
      <c r="B300" s="33" t="s">
        <v>35</v>
      </c>
      <c r="C300" s="34" t="s">
        <v>761</v>
      </c>
      <c r="D300" s="56">
        <v>846263.74</v>
      </c>
      <c r="E300" s="56">
        <v>903685.93</v>
      </c>
      <c r="F300" s="56">
        <v>536062.03</v>
      </c>
      <c r="G300" s="56">
        <v>611824.55000000005</v>
      </c>
      <c r="H300" s="56">
        <v>815331.45</v>
      </c>
      <c r="I300" s="56">
        <v>611445.96</v>
      </c>
      <c r="J300" s="56">
        <v>525154.71</v>
      </c>
      <c r="K300" s="56">
        <v>637973.62</v>
      </c>
      <c r="L300" s="56">
        <v>557468.43999999994</v>
      </c>
      <c r="M300" s="56">
        <v>545413.13</v>
      </c>
      <c r="N300" s="56">
        <v>757356</v>
      </c>
      <c r="O300" s="56">
        <v>1181136.75</v>
      </c>
      <c r="P300" s="56">
        <f t="shared" si="121"/>
        <v>8529116.3099999987</v>
      </c>
    </row>
    <row r="301" spans="1:16">
      <c r="A301" s="34" t="s">
        <v>762</v>
      </c>
      <c r="B301" s="33" t="s">
        <v>249</v>
      </c>
      <c r="C301" s="34" t="s">
        <v>763</v>
      </c>
      <c r="D301" s="56">
        <v>1128351.6299999999</v>
      </c>
      <c r="E301" s="56">
        <v>1204914.5</v>
      </c>
      <c r="F301" s="56">
        <v>714749.34</v>
      </c>
      <c r="G301" s="56">
        <v>815766.01</v>
      </c>
      <c r="H301" s="56">
        <v>1087108.55</v>
      </c>
      <c r="I301" s="56">
        <v>815261.22</v>
      </c>
      <c r="J301" s="56">
        <v>700206.25</v>
      </c>
      <c r="K301" s="56">
        <v>850631.45</v>
      </c>
      <c r="L301" s="56">
        <v>743291.25</v>
      </c>
      <c r="M301" s="56">
        <v>727217.5</v>
      </c>
      <c r="N301" s="56">
        <v>1009808</v>
      </c>
      <c r="O301" s="56">
        <v>1574849</v>
      </c>
      <c r="P301" s="56">
        <f t="shared" si="121"/>
        <v>11372154.699999999</v>
      </c>
    </row>
    <row r="302" spans="1:16">
      <c r="A302" s="52" t="s">
        <v>764</v>
      </c>
      <c r="B302" s="33"/>
      <c r="C302" s="52" t="s">
        <v>765</v>
      </c>
      <c r="D302" s="58">
        <f t="shared" ref="D302:P302" si="122">SUM(D303:D306)</f>
        <v>47411.619999999995</v>
      </c>
      <c r="E302" s="58">
        <f t="shared" si="122"/>
        <v>688.93</v>
      </c>
      <c r="F302" s="58">
        <f t="shared" si="122"/>
        <v>1037.9699999999998</v>
      </c>
      <c r="G302" s="58">
        <f t="shared" si="122"/>
        <v>4245.1099999999997</v>
      </c>
      <c r="H302" s="58">
        <f t="shared" si="122"/>
        <v>2787.04</v>
      </c>
      <c r="I302" s="58">
        <f t="shared" si="122"/>
        <v>863.56</v>
      </c>
      <c r="J302" s="58">
        <f t="shared" si="122"/>
        <v>2298.89</v>
      </c>
      <c r="K302" s="58">
        <f t="shared" si="122"/>
        <v>9032.01</v>
      </c>
      <c r="L302" s="58">
        <f t="shared" si="122"/>
        <v>80100</v>
      </c>
      <c r="M302" s="58">
        <f t="shared" si="122"/>
        <v>292000</v>
      </c>
      <c r="N302" s="58">
        <f t="shared" si="122"/>
        <v>45500</v>
      </c>
      <c r="O302" s="58">
        <f t="shared" si="122"/>
        <v>35700</v>
      </c>
      <c r="P302" s="58">
        <f t="shared" si="122"/>
        <v>521665.13</v>
      </c>
    </row>
    <row r="303" spans="1:16">
      <c r="A303" s="34" t="s">
        <v>766</v>
      </c>
      <c r="B303" s="33" t="s">
        <v>29</v>
      </c>
      <c r="C303" s="34" t="s">
        <v>767</v>
      </c>
      <c r="D303" s="56">
        <v>28447.03</v>
      </c>
      <c r="E303" s="56">
        <v>413.36</v>
      </c>
      <c r="F303" s="56">
        <v>622.78</v>
      </c>
      <c r="G303" s="56">
        <v>2547.08</v>
      </c>
      <c r="H303" s="56">
        <v>1672.22</v>
      </c>
      <c r="I303" s="56">
        <v>518.14</v>
      </c>
      <c r="J303" s="56">
        <v>1379.33</v>
      </c>
      <c r="K303" s="60">
        <v>5419.23</v>
      </c>
      <c r="L303" s="60">
        <v>48060</v>
      </c>
      <c r="M303" s="60">
        <v>175200</v>
      </c>
      <c r="N303" s="60">
        <v>27300</v>
      </c>
      <c r="O303" s="60">
        <v>21420</v>
      </c>
      <c r="P303" s="56">
        <f t="shared" si="121"/>
        <v>312999.17</v>
      </c>
    </row>
    <row r="304" spans="1:16">
      <c r="A304" s="34" t="s">
        <v>768</v>
      </c>
      <c r="B304" s="33" t="s">
        <v>32</v>
      </c>
      <c r="C304" s="34" t="s">
        <v>769</v>
      </c>
      <c r="D304" s="56">
        <v>2370.56</v>
      </c>
      <c r="E304" s="56">
        <v>34.450000000000003</v>
      </c>
      <c r="F304" s="56">
        <v>51.91</v>
      </c>
      <c r="G304" s="56">
        <v>212.25</v>
      </c>
      <c r="H304" s="56">
        <v>139.36000000000001</v>
      </c>
      <c r="I304" s="56">
        <v>43.18</v>
      </c>
      <c r="J304" s="56">
        <v>114.95</v>
      </c>
      <c r="K304" s="60">
        <v>451.6</v>
      </c>
      <c r="L304" s="60">
        <v>4005</v>
      </c>
      <c r="M304" s="60">
        <v>14600</v>
      </c>
      <c r="N304" s="60">
        <v>2275</v>
      </c>
      <c r="O304" s="60">
        <v>1785</v>
      </c>
      <c r="P304" s="56">
        <f t="shared" si="121"/>
        <v>26083.26</v>
      </c>
    </row>
    <row r="305" spans="1:16">
      <c r="A305" s="34" t="s">
        <v>770</v>
      </c>
      <c r="B305" s="33" t="s">
        <v>35</v>
      </c>
      <c r="C305" s="34" t="s">
        <v>771</v>
      </c>
      <c r="D305" s="56">
        <v>7111.72</v>
      </c>
      <c r="E305" s="56">
        <v>103.34</v>
      </c>
      <c r="F305" s="56">
        <v>155.69999999999999</v>
      </c>
      <c r="G305" s="56">
        <v>636.77</v>
      </c>
      <c r="H305" s="56">
        <v>418.06</v>
      </c>
      <c r="I305" s="56">
        <v>129.53</v>
      </c>
      <c r="J305" s="56">
        <v>344.84</v>
      </c>
      <c r="K305" s="60">
        <v>1354.8</v>
      </c>
      <c r="L305" s="60">
        <v>12015</v>
      </c>
      <c r="M305" s="60">
        <v>43800</v>
      </c>
      <c r="N305" s="60">
        <v>6825</v>
      </c>
      <c r="O305" s="60">
        <v>5355</v>
      </c>
      <c r="P305" s="56">
        <f t="shared" si="121"/>
        <v>78249.760000000009</v>
      </c>
    </row>
    <row r="306" spans="1:16">
      <c r="A306" s="34" t="s">
        <v>772</v>
      </c>
      <c r="B306" s="33" t="s">
        <v>249</v>
      </c>
      <c r="C306" s="34" t="s">
        <v>773</v>
      </c>
      <c r="D306" s="56">
        <v>9482.31</v>
      </c>
      <c r="E306" s="56">
        <v>137.78</v>
      </c>
      <c r="F306" s="56">
        <v>207.58</v>
      </c>
      <c r="G306" s="56">
        <v>849.01</v>
      </c>
      <c r="H306" s="56">
        <v>557.4</v>
      </c>
      <c r="I306" s="56">
        <v>172.71</v>
      </c>
      <c r="J306" s="56">
        <v>459.77</v>
      </c>
      <c r="K306" s="60">
        <v>1806.38</v>
      </c>
      <c r="L306" s="60">
        <v>16020</v>
      </c>
      <c r="M306" s="60">
        <v>58400</v>
      </c>
      <c r="N306" s="60">
        <v>9100</v>
      </c>
      <c r="O306" s="60">
        <v>7140</v>
      </c>
      <c r="P306" s="56">
        <f t="shared" si="121"/>
        <v>104332.94</v>
      </c>
    </row>
    <row r="307" spans="1:16" ht="22.5">
      <c r="A307" s="52" t="s">
        <v>774</v>
      </c>
      <c r="B307" s="33"/>
      <c r="C307" s="57" t="s">
        <v>775</v>
      </c>
      <c r="D307" s="58">
        <f>SUM(D308:D309)</f>
        <v>65635.899999999994</v>
      </c>
      <c r="E307" s="58">
        <f t="shared" ref="E307:P307" si="123">SUM(E308:E309)</f>
        <v>0</v>
      </c>
      <c r="F307" s="58">
        <f t="shared" si="123"/>
        <v>72422.399999999994</v>
      </c>
      <c r="G307" s="58">
        <f t="shared" si="123"/>
        <v>70969.8</v>
      </c>
      <c r="H307" s="58">
        <f t="shared" si="123"/>
        <v>65692.539999999994</v>
      </c>
      <c r="I307" s="58">
        <f t="shared" si="123"/>
        <v>70505.63</v>
      </c>
      <c r="J307" s="58">
        <f t="shared" si="123"/>
        <v>65545.64</v>
      </c>
      <c r="K307" s="58">
        <f t="shared" si="123"/>
        <v>70523.58</v>
      </c>
      <c r="L307" s="58">
        <f t="shared" si="123"/>
        <v>66300</v>
      </c>
      <c r="M307" s="58">
        <f t="shared" si="123"/>
        <v>71200</v>
      </c>
      <c r="N307" s="58">
        <f t="shared" si="123"/>
        <v>70600</v>
      </c>
      <c r="O307" s="58">
        <f t="shared" si="123"/>
        <v>67800</v>
      </c>
      <c r="P307" s="58">
        <f t="shared" si="123"/>
        <v>757195.49</v>
      </c>
    </row>
    <row r="308" spans="1:16">
      <c r="A308" s="34" t="s">
        <v>776</v>
      </c>
      <c r="B308" s="33" t="s">
        <v>29</v>
      </c>
      <c r="C308" s="34" t="s">
        <v>777</v>
      </c>
      <c r="D308" s="56">
        <v>65635.899999999994</v>
      </c>
      <c r="E308" s="56">
        <v>0</v>
      </c>
      <c r="F308" s="56">
        <v>72422.399999999994</v>
      </c>
      <c r="G308" s="56">
        <v>70969.8</v>
      </c>
      <c r="H308" s="56">
        <v>65692.539999999994</v>
      </c>
      <c r="I308" s="56">
        <v>70505.63</v>
      </c>
      <c r="J308" s="56">
        <v>65545.64</v>
      </c>
      <c r="K308" s="56">
        <v>70523.58</v>
      </c>
      <c r="L308" s="56">
        <v>66300</v>
      </c>
      <c r="M308" s="56">
        <v>71200</v>
      </c>
      <c r="N308" s="56">
        <v>70600</v>
      </c>
      <c r="O308" s="56">
        <v>67800</v>
      </c>
      <c r="P308" s="56">
        <f t="shared" si="121"/>
        <v>757195.49</v>
      </c>
    </row>
    <row r="309" spans="1:16" ht="21.75" customHeight="1">
      <c r="A309" s="34" t="s">
        <v>778</v>
      </c>
      <c r="B309" s="33" t="s">
        <v>29</v>
      </c>
      <c r="C309" s="35" t="s">
        <v>779</v>
      </c>
      <c r="D309" s="56">
        <v>0</v>
      </c>
      <c r="E309" s="56">
        <v>0</v>
      </c>
      <c r="F309" s="56">
        <v>0</v>
      </c>
      <c r="G309" s="56"/>
      <c r="H309" s="56">
        <v>0</v>
      </c>
      <c r="I309" s="56">
        <v>0</v>
      </c>
      <c r="J309" s="56">
        <v>0</v>
      </c>
      <c r="K309" s="56">
        <v>0</v>
      </c>
      <c r="L309" s="56"/>
      <c r="M309" s="56"/>
      <c r="N309" s="56"/>
      <c r="O309" s="56"/>
      <c r="P309" s="56">
        <f t="shared" si="121"/>
        <v>0</v>
      </c>
    </row>
    <row r="310" spans="1:16" ht="22.5">
      <c r="A310" s="52" t="s">
        <v>780</v>
      </c>
      <c r="B310" s="33"/>
      <c r="C310" s="57" t="s">
        <v>781</v>
      </c>
      <c r="D310" s="58">
        <f>D311+D320+D329+D344+D349</f>
        <v>1888564.82</v>
      </c>
      <c r="E310" s="58">
        <f t="shared" ref="E310:P310" si="124">E311+E320+E329+E344+E349</f>
        <v>1340916.9700000002</v>
      </c>
      <c r="F310" s="58">
        <f t="shared" si="124"/>
        <v>1475277.83</v>
      </c>
      <c r="G310" s="58">
        <f t="shared" si="124"/>
        <v>1337769.9300000002</v>
      </c>
      <c r="H310" s="58">
        <f t="shared" si="124"/>
        <v>904324.75</v>
      </c>
      <c r="I310" s="58">
        <f t="shared" si="124"/>
        <v>1622386.4300000002</v>
      </c>
      <c r="J310" s="58">
        <f t="shared" si="124"/>
        <v>1580313.8900000001</v>
      </c>
      <c r="K310" s="58">
        <f t="shared" si="124"/>
        <v>1689675.8699999999</v>
      </c>
      <c r="L310" s="58">
        <f t="shared" si="124"/>
        <v>1393539.9300000002</v>
      </c>
      <c r="M310" s="58">
        <f t="shared" si="124"/>
        <v>1393539.9300000002</v>
      </c>
      <c r="N310" s="58">
        <f t="shared" si="124"/>
        <v>1393539.9300000002</v>
      </c>
      <c r="O310" s="58">
        <f t="shared" si="124"/>
        <v>1393539.9300000002</v>
      </c>
      <c r="P310" s="58">
        <f t="shared" si="124"/>
        <v>17413390.209999997</v>
      </c>
    </row>
    <row r="311" spans="1:16">
      <c r="A311" s="52" t="s">
        <v>782</v>
      </c>
      <c r="B311" s="33"/>
      <c r="C311" s="52" t="s">
        <v>783</v>
      </c>
      <c r="D311" s="58">
        <f>D312+D315</f>
        <v>770974</v>
      </c>
      <c r="E311" s="58">
        <f>E312+E315</f>
        <v>772033.04</v>
      </c>
      <c r="F311" s="58">
        <f>F312+F315</f>
        <v>829036</v>
      </c>
      <c r="G311" s="58">
        <f t="shared" ref="G311:P311" si="125">G312+G315</f>
        <v>754286</v>
      </c>
      <c r="H311" s="58">
        <f t="shared" si="125"/>
        <v>250792</v>
      </c>
      <c r="I311" s="58">
        <f t="shared" si="125"/>
        <v>1075348</v>
      </c>
      <c r="J311" s="58">
        <f t="shared" si="125"/>
        <v>841572</v>
      </c>
      <c r="K311" s="58">
        <f t="shared" si="125"/>
        <v>810056</v>
      </c>
      <c r="L311" s="58">
        <f t="shared" si="125"/>
        <v>810056</v>
      </c>
      <c r="M311" s="58">
        <f t="shared" si="125"/>
        <v>810056</v>
      </c>
      <c r="N311" s="58">
        <f t="shared" si="125"/>
        <v>810056</v>
      </c>
      <c r="O311" s="58">
        <f t="shared" si="125"/>
        <v>810056</v>
      </c>
      <c r="P311" s="58">
        <f t="shared" si="125"/>
        <v>9344321.0399999991</v>
      </c>
    </row>
    <row r="312" spans="1:16">
      <c r="A312" s="52" t="s">
        <v>784</v>
      </c>
      <c r="B312" s="33"/>
      <c r="C312" s="52" t="s">
        <v>785</v>
      </c>
      <c r="D312" s="58">
        <f>SUM(D313:D314)</f>
        <v>527324</v>
      </c>
      <c r="E312" s="58">
        <f>SUM(E313:E314)</f>
        <v>533007.04</v>
      </c>
      <c r="F312" s="58">
        <f t="shared" ref="F312:P312" si="126">SUM(F313:F314)</f>
        <v>527324</v>
      </c>
      <c r="G312" s="58">
        <f t="shared" si="126"/>
        <v>527324</v>
      </c>
      <c r="H312" s="58">
        <f t="shared" si="126"/>
        <v>0</v>
      </c>
      <c r="I312" s="58">
        <f t="shared" si="126"/>
        <v>1054648</v>
      </c>
      <c r="J312" s="58">
        <f t="shared" si="126"/>
        <v>527324</v>
      </c>
      <c r="K312" s="58">
        <f t="shared" si="126"/>
        <v>527324</v>
      </c>
      <c r="L312" s="58">
        <f t="shared" si="126"/>
        <v>527324</v>
      </c>
      <c r="M312" s="58">
        <f t="shared" si="126"/>
        <v>527324</v>
      </c>
      <c r="N312" s="58">
        <f t="shared" si="126"/>
        <v>527324</v>
      </c>
      <c r="O312" s="58">
        <f t="shared" si="126"/>
        <v>527324</v>
      </c>
      <c r="P312" s="58">
        <f t="shared" si="126"/>
        <v>6333571.04</v>
      </c>
    </row>
    <row r="313" spans="1:16">
      <c r="A313" s="34" t="s">
        <v>786</v>
      </c>
      <c r="B313" s="33" t="s">
        <v>260</v>
      </c>
      <c r="C313" s="34" t="s">
        <v>787</v>
      </c>
      <c r="D313" s="56">
        <v>527324</v>
      </c>
      <c r="E313" s="56">
        <v>527324</v>
      </c>
      <c r="F313" s="56">
        <v>527324</v>
      </c>
      <c r="G313" s="56">
        <v>527324</v>
      </c>
      <c r="H313" s="56">
        <v>0</v>
      </c>
      <c r="I313" s="56">
        <v>1054648</v>
      </c>
      <c r="J313" s="56">
        <v>527324</v>
      </c>
      <c r="K313" s="56">
        <v>527324</v>
      </c>
      <c r="L313" s="56">
        <f>K313</f>
        <v>527324</v>
      </c>
      <c r="M313" s="56">
        <f>L313</f>
        <v>527324</v>
      </c>
      <c r="N313" s="56">
        <f>M313</f>
        <v>527324</v>
      </c>
      <c r="O313" s="56">
        <f>N313</f>
        <v>527324</v>
      </c>
      <c r="P313" s="56">
        <f t="shared" ref="P313:P319" si="127">SUM(D313:O313)</f>
        <v>6327888</v>
      </c>
    </row>
    <row r="314" spans="1:16">
      <c r="A314" s="34" t="s">
        <v>788</v>
      </c>
      <c r="B314" s="33" t="s">
        <v>260</v>
      </c>
      <c r="C314" s="34" t="s">
        <v>789</v>
      </c>
      <c r="D314" s="56"/>
      <c r="E314" s="56">
        <v>5683.04</v>
      </c>
      <c r="F314" s="56">
        <v>0</v>
      </c>
      <c r="G314" s="56">
        <v>0</v>
      </c>
      <c r="H314" s="56">
        <v>0</v>
      </c>
      <c r="I314" s="56">
        <v>0</v>
      </c>
      <c r="J314" s="56">
        <v>0</v>
      </c>
      <c r="K314" s="56">
        <v>0</v>
      </c>
      <c r="L314" s="56"/>
      <c r="M314" s="56"/>
      <c r="N314" s="56"/>
      <c r="O314" s="56"/>
      <c r="P314" s="56">
        <f t="shared" si="127"/>
        <v>5683.04</v>
      </c>
    </row>
    <row r="315" spans="1:16">
      <c r="A315" s="52" t="s">
        <v>790</v>
      </c>
      <c r="B315" s="33"/>
      <c r="C315" s="52" t="s">
        <v>791</v>
      </c>
      <c r="D315" s="58">
        <f>SUM(D316:D319)</f>
        <v>243650</v>
      </c>
      <c r="E315" s="58">
        <f>SUM(E316:E319)</f>
        <v>239026</v>
      </c>
      <c r="F315" s="58">
        <f>SUM(F316:F319)</f>
        <v>301712</v>
      </c>
      <c r="G315" s="58">
        <f>SUM(G316:G319)</f>
        <v>226962</v>
      </c>
      <c r="H315" s="58">
        <f t="shared" ref="H315:N315" si="128">SUM(H316:H319)</f>
        <v>250792</v>
      </c>
      <c r="I315" s="58">
        <f t="shared" si="128"/>
        <v>20700</v>
      </c>
      <c r="J315" s="58">
        <f t="shared" si="128"/>
        <v>314248</v>
      </c>
      <c r="K315" s="58">
        <f t="shared" si="128"/>
        <v>282732</v>
      </c>
      <c r="L315" s="58">
        <f>SUM(L316:L319)</f>
        <v>282732</v>
      </c>
      <c r="M315" s="58">
        <f t="shared" si="128"/>
        <v>282732</v>
      </c>
      <c r="N315" s="58">
        <f t="shared" si="128"/>
        <v>282732</v>
      </c>
      <c r="O315" s="58">
        <f>SUM(O316:O319)</f>
        <v>282732</v>
      </c>
      <c r="P315" s="58">
        <f>SUM(P316:P319)</f>
        <v>3010750</v>
      </c>
    </row>
    <row r="316" spans="1:16">
      <c r="A316" s="34" t="s">
        <v>792</v>
      </c>
      <c r="B316" s="33" t="s">
        <v>286</v>
      </c>
      <c r="C316" s="34" t="s">
        <v>793</v>
      </c>
      <c r="D316" s="56">
        <v>98800</v>
      </c>
      <c r="E316" s="56">
        <v>105456</v>
      </c>
      <c r="F316" s="56">
        <v>104442</v>
      </c>
      <c r="G316" s="56">
        <v>104442</v>
      </c>
      <c r="H316" s="56">
        <v>104442</v>
      </c>
      <c r="I316" s="56">
        <v>0</v>
      </c>
      <c r="J316" s="56">
        <v>98358</v>
      </c>
      <c r="K316" s="56">
        <v>104442</v>
      </c>
      <c r="L316" s="56">
        <f>K316</f>
        <v>104442</v>
      </c>
      <c r="M316" s="56">
        <f>L316</f>
        <v>104442</v>
      </c>
      <c r="N316" s="56">
        <f>M316</f>
        <v>104442</v>
      </c>
      <c r="O316" s="56">
        <f>N316</f>
        <v>104442</v>
      </c>
      <c r="P316" s="56">
        <f t="shared" si="127"/>
        <v>1138150</v>
      </c>
    </row>
    <row r="317" spans="1:16">
      <c r="A317" s="34" t="s">
        <v>794</v>
      </c>
      <c r="B317" s="33" t="s">
        <v>373</v>
      </c>
      <c r="C317" s="34" t="s">
        <v>795</v>
      </c>
      <c r="D317" s="56">
        <v>38400</v>
      </c>
      <c r="E317" s="56">
        <v>41400</v>
      </c>
      <c r="F317" s="56">
        <v>82800</v>
      </c>
      <c r="G317" s="56">
        <v>19200</v>
      </c>
      <c r="H317" s="56">
        <v>39900</v>
      </c>
      <c r="I317" s="56">
        <v>20700</v>
      </c>
      <c r="J317" s="56">
        <v>119700</v>
      </c>
      <c r="K317" s="56">
        <v>78100</v>
      </c>
      <c r="L317" s="56">
        <f t="shared" ref="L317:O319" si="129">K317</f>
        <v>78100</v>
      </c>
      <c r="M317" s="56">
        <f t="shared" si="129"/>
        <v>78100</v>
      </c>
      <c r="N317" s="56">
        <f t="shared" si="129"/>
        <v>78100</v>
      </c>
      <c r="O317" s="56">
        <f t="shared" si="129"/>
        <v>78100</v>
      </c>
      <c r="P317" s="56">
        <f t="shared" si="127"/>
        <v>752600</v>
      </c>
    </row>
    <row r="318" spans="1:16">
      <c r="A318" s="34" t="s">
        <v>796</v>
      </c>
      <c r="B318" s="33" t="s">
        <v>265</v>
      </c>
      <c r="C318" s="34" t="s">
        <v>797</v>
      </c>
      <c r="D318" s="56">
        <v>11150</v>
      </c>
      <c r="E318" s="56">
        <v>0</v>
      </c>
      <c r="F318" s="56">
        <v>22300</v>
      </c>
      <c r="G318" s="56">
        <v>11150</v>
      </c>
      <c r="H318" s="56">
        <v>11150</v>
      </c>
      <c r="I318" s="56">
        <v>0</v>
      </c>
      <c r="J318" s="56">
        <v>11150</v>
      </c>
      <c r="K318" s="56">
        <v>11150</v>
      </c>
      <c r="L318" s="56">
        <f t="shared" si="129"/>
        <v>11150</v>
      </c>
      <c r="M318" s="56">
        <f t="shared" si="129"/>
        <v>11150</v>
      </c>
      <c r="N318" s="56">
        <f t="shared" si="129"/>
        <v>11150</v>
      </c>
      <c r="O318" s="56">
        <f t="shared" si="129"/>
        <v>11150</v>
      </c>
      <c r="P318" s="56">
        <f t="shared" si="127"/>
        <v>122650</v>
      </c>
    </row>
    <row r="319" spans="1:16">
      <c r="A319" s="34" t="s">
        <v>798</v>
      </c>
      <c r="B319" s="33" t="s">
        <v>265</v>
      </c>
      <c r="C319" s="34" t="s">
        <v>799</v>
      </c>
      <c r="D319" s="56">
        <v>95300</v>
      </c>
      <c r="E319" s="56">
        <v>92170</v>
      </c>
      <c r="F319" s="56">
        <v>92170</v>
      </c>
      <c r="G319" s="56">
        <v>92170</v>
      </c>
      <c r="H319" s="56">
        <v>95300</v>
      </c>
      <c r="I319" s="56">
        <v>0</v>
      </c>
      <c r="J319" s="56">
        <v>85040</v>
      </c>
      <c r="K319" s="56">
        <v>89040</v>
      </c>
      <c r="L319" s="56">
        <f t="shared" si="129"/>
        <v>89040</v>
      </c>
      <c r="M319" s="56">
        <f t="shared" si="129"/>
        <v>89040</v>
      </c>
      <c r="N319" s="56">
        <f t="shared" si="129"/>
        <v>89040</v>
      </c>
      <c r="O319" s="56">
        <f t="shared" si="129"/>
        <v>89040</v>
      </c>
      <c r="P319" s="56">
        <f t="shared" si="127"/>
        <v>997350</v>
      </c>
    </row>
    <row r="320" spans="1:16">
      <c r="A320" s="52" t="s">
        <v>800</v>
      </c>
      <c r="B320" s="33"/>
      <c r="C320" s="52" t="s">
        <v>801</v>
      </c>
      <c r="D320" s="58">
        <f>D321</f>
        <v>730792.17999999993</v>
      </c>
      <c r="E320" s="58">
        <f t="shared" ref="E320:K320" si="130">E321</f>
        <v>396255</v>
      </c>
      <c r="F320" s="58">
        <f t="shared" si="130"/>
        <v>531930</v>
      </c>
      <c r="G320" s="58">
        <f t="shared" si="130"/>
        <v>410855</v>
      </c>
      <c r="H320" s="58">
        <f t="shared" si="130"/>
        <v>410855</v>
      </c>
      <c r="I320" s="58">
        <f t="shared" si="130"/>
        <v>319780</v>
      </c>
      <c r="J320" s="58">
        <f t="shared" si="130"/>
        <v>501930</v>
      </c>
      <c r="K320" s="58">
        <f t="shared" si="130"/>
        <v>440855</v>
      </c>
      <c r="L320" s="58">
        <f>L321</f>
        <v>410855</v>
      </c>
      <c r="M320" s="58">
        <f>M321</f>
        <v>410855</v>
      </c>
      <c r="N320" s="58">
        <f>N321</f>
        <v>410855</v>
      </c>
      <c r="O320" s="58">
        <f>O321</f>
        <v>410855</v>
      </c>
      <c r="P320" s="58">
        <f>P321</f>
        <v>5386672.1799999997</v>
      </c>
    </row>
    <row r="321" spans="1:16">
      <c r="A321" s="52" t="s">
        <v>802</v>
      </c>
      <c r="B321" s="33"/>
      <c r="C321" s="52" t="s">
        <v>803</v>
      </c>
      <c r="D321" s="58">
        <f>SUM(D322:D328)</f>
        <v>730792.17999999993</v>
      </c>
      <c r="E321" s="58">
        <f t="shared" ref="E321:P321" si="131">SUM(E322:E328)</f>
        <v>396255</v>
      </c>
      <c r="F321" s="58">
        <f t="shared" si="131"/>
        <v>531930</v>
      </c>
      <c r="G321" s="58">
        <f t="shared" si="131"/>
        <v>410855</v>
      </c>
      <c r="H321" s="58">
        <f t="shared" si="131"/>
        <v>410855</v>
      </c>
      <c r="I321" s="58">
        <f t="shared" si="131"/>
        <v>319780</v>
      </c>
      <c r="J321" s="58">
        <f t="shared" si="131"/>
        <v>501930</v>
      </c>
      <c r="K321" s="58">
        <f t="shared" si="131"/>
        <v>440855</v>
      </c>
      <c r="L321" s="58">
        <f t="shared" si="131"/>
        <v>410855</v>
      </c>
      <c r="M321" s="58">
        <f t="shared" si="131"/>
        <v>410855</v>
      </c>
      <c r="N321" s="58">
        <f t="shared" si="131"/>
        <v>410855</v>
      </c>
      <c r="O321" s="58">
        <f t="shared" si="131"/>
        <v>410855</v>
      </c>
      <c r="P321" s="58">
        <f t="shared" si="131"/>
        <v>5386672.1799999997</v>
      </c>
    </row>
    <row r="322" spans="1:16">
      <c r="A322" s="34" t="s">
        <v>804</v>
      </c>
      <c r="B322" s="33" t="s">
        <v>295</v>
      </c>
      <c r="C322" s="34" t="s">
        <v>805</v>
      </c>
      <c r="D322" s="56">
        <v>11000</v>
      </c>
      <c r="E322" s="56">
        <v>11000</v>
      </c>
      <c r="F322" s="56">
        <v>26400</v>
      </c>
      <c r="G322" s="56">
        <v>13200</v>
      </c>
      <c r="H322" s="56">
        <v>13200</v>
      </c>
      <c r="I322" s="56">
        <v>0</v>
      </c>
      <c r="J322" s="56">
        <v>26400</v>
      </c>
      <c r="K322" s="56">
        <v>13200</v>
      </c>
      <c r="L322" s="56">
        <f>K322</f>
        <v>13200</v>
      </c>
      <c r="M322" s="56">
        <f>L322</f>
        <v>13200</v>
      </c>
      <c r="N322" s="56">
        <f>M322</f>
        <v>13200</v>
      </c>
      <c r="O322" s="56">
        <f>N322</f>
        <v>13200</v>
      </c>
      <c r="P322" s="56">
        <f t="shared" ref="P322:P328" si="132">SUM(D322:O322)</f>
        <v>167200</v>
      </c>
    </row>
    <row r="323" spans="1:16">
      <c r="A323" s="34" t="s">
        <v>806</v>
      </c>
      <c r="B323" s="33" t="s">
        <v>298</v>
      </c>
      <c r="C323" s="34" t="s">
        <v>807</v>
      </c>
      <c r="D323" s="56">
        <v>30000</v>
      </c>
      <c r="E323" s="56">
        <v>0</v>
      </c>
      <c r="F323" s="56">
        <v>60000</v>
      </c>
      <c r="G323" s="56">
        <v>30000</v>
      </c>
      <c r="H323" s="56">
        <v>30000</v>
      </c>
      <c r="I323" s="56">
        <v>30000</v>
      </c>
      <c r="J323" s="56">
        <v>30000</v>
      </c>
      <c r="K323" s="56">
        <v>60000</v>
      </c>
      <c r="L323" s="56">
        <v>30000</v>
      </c>
      <c r="M323" s="56">
        <f t="shared" ref="M323:O324" si="133">L323</f>
        <v>30000</v>
      </c>
      <c r="N323" s="56">
        <f t="shared" si="133"/>
        <v>30000</v>
      </c>
      <c r="O323" s="56">
        <f t="shared" si="133"/>
        <v>30000</v>
      </c>
      <c r="P323" s="56">
        <f t="shared" si="132"/>
        <v>390000</v>
      </c>
    </row>
    <row r="324" spans="1:16">
      <c r="A324" s="34" t="s">
        <v>808</v>
      </c>
      <c r="B324" s="33" t="s">
        <v>307</v>
      </c>
      <c r="C324" s="34" t="s">
        <v>809</v>
      </c>
      <c r="D324" s="56">
        <v>0</v>
      </c>
      <c r="E324" s="56">
        <v>77875</v>
      </c>
      <c r="F324" s="56">
        <v>155750</v>
      </c>
      <c r="G324" s="56">
        <v>77875</v>
      </c>
      <c r="H324" s="56">
        <v>77875</v>
      </c>
      <c r="I324" s="56">
        <v>0</v>
      </c>
      <c r="J324" s="56">
        <v>155750</v>
      </c>
      <c r="K324" s="56">
        <v>77875</v>
      </c>
      <c r="L324" s="56">
        <f>K324</f>
        <v>77875</v>
      </c>
      <c r="M324" s="56">
        <f t="shared" si="133"/>
        <v>77875</v>
      </c>
      <c r="N324" s="56">
        <f t="shared" si="133"/>
        <v>77875</v>
      </c>
      <c r="O324" s="56">
        <f t="shared" si="133"/>
        <v>77875</v>
      </c>
      <c r="P324" s="56">
        <f t="shared" si="132"/>
        <v>934500</v>
      </c>
    </row>
    <row r="325" spans="1:16">
      <c r="A325" s="34" t="s">
        <v>810</v>
      </c>
      <c r="B325" s="33" t="s">
        <v>295</v>
      </c>
      <c r="C325" s="34" t="s">
        <v>811</v>
      </c>
      <c r="D325" s="56"/>
      <c r="E325" s="56">
        <v>17600</v>
      </c>
      <c r="F325" s="56">
        <v>0</v>
      </c>
      <c r="G325" s="56">
        <v>0</v>
      </c>
      <c r="H325" s="56">
        <v>0</v>
      </c>
      <c r="I325" s="56">
        <v>0</v>
      </c>
      <c r="J325" s="56">
        <v>0</v>
      </c>
      <c r="K325" s="56">
        <v>0</v>
      </c>
      <c r="L325" s="56"/>
      <c r="M325" s="56"/>
      <c r="N325" s="56"/>
      <c r="O325" s="56"/>
      <c r="P325" s="56">
        <f t="shared" si="132"/>
        <v>17600</v>
      </c>
    </row>
    <row r="326" spans="1:16">
      <c r="A326" s="34" t="s">
        <v>812</v>
      </c>
      <c r="B326" s="33" t="s">
        <v>331</v>
      </c>
      <c r="C326" s="34" t="s">
        <v>813</v>
      </c>
      <c r="D326" s="56">
        <v>500000</v>
      </c>
      <c r="E326" s="56">
        <v>250000</v>
      </c>
      <c r="F326" s="56">
        <v>250000</v>
      </c>
      <c r="G326" s="56">
        <v>250000</v>
      </c>
      <c r="H326" s="56">
        <v>250000</v>
      </c>
      <c r="I326" s="56">
        <v>250000</v>
      </c>
      <c r="J326" s="56">
        <v>250000</v>
      </c>
      <c r="K326" s="56">
        <v>250000</v>
      </c>
      <c r="L326" s="56">
        <f>K326</f>
        <v>250000</v>
      </c>
      <c r="M326" s="56">
        <f>L326</f>
        <v>250000</v>
      </c>
      <c r="N326" s="56">
        <f>M326</f>
        <v>250000</v>
      </c>
      <c r="O326" s="56">
        <f>N326</f>
        <v>250000</v>
      </c>
      <c r="P326" s="56">
        <f t="shared" si="132"/>
        <v>3250000</v>
      </c>
    </row>
    <row r="327" spans="1:16">
      <c r="A327" s="34" t="s">
        <v>814</v>
      </c>
      <c r="B327" s="33" t="s">
        <v>257</v>
      </c>
      <c r="C327" s="34" t="s">
        <v>815</v>
      </c>
      <c r="D327" s="56">
        <v>70452.179999999993</v>
      </c>
      <c r="E327" s="56">
        <v>0</v>
      </c>
      <c r="F327" s="56">
        <v>0</v>
      </c>
      <c r="G327" s="56">
        <v>0</v>
      </c>
      <c r="H327" s="56">
        <v>0</v>
      </c>
      <c r="I327" s="56">
        <v>0</v>
      </c>
      <c r="J327" s="56">
        <v>0</v>
      </c>
      <c r="K327" s="56">
        <v>0</v>
      </c>
      <c r="L327" s="56"/>
      <c r="M327" s="56"/>
      <c r="N327" s="56"/>
      <c r="O327" s="56"/>
      <c r="P327" s="56">
        <f t="shared" si="132"/>
        <v>70452.179999999993</v>
      </c>
    </row>
    <row r="328" spans="1:16">
      <c r="A328" s="34" t="s">
        <v>816</v>
      </c>
      <c r="B328" s="33" t="s">
        <v>271</v>
      </c>
      <c r="C328" s="34" t="s">
        <v>817</v>
      </c>
      <c r="D328" s="56">
        <v>119340</v>
      </c>
      <c r="E328" s="56">
        <v>39780</v>
      </c>
      <c r="F328" s="56">
        <v>39780</v>
      </c>
      <c r="G328" s="56">
        <v>39780</v>
      </c>
      <c r="H328" s="56">
        <v>39780</v>
      </c>
      <c r="I328" s="56">
        <v>39780</v>
      </c>
      <c r="J328" s="56">
        <v>39780</v>
      </c>
      <c r="K328" s="56">
        <v>39780</v>
      </c>
      <c r="L328" s="56">
        <f>K328</f>
        <v>39780</v>
      </c>
      <c r="M328" s="56">
        <f>L328</f>
        <v>39780</v>
      </c>
      <c r="N328" s="56">
        <f>M328</f>
        <v>39780</v>
      </c>
      <c r="O328" s="56">
        <f>N328</f>
        <v>39780</v>
      </c>
      <c r="P328" s="56">
        <f t="shared" si="132"/>
        <v>556920</v>
      </c>
    </row>
    <row r="329" spans="1:16">
      <c r="A329" s="52" t="s">
        <v>818</v>
      </c>
      <c r="B329" s="33"/>
      <c r="C329" s="52" t="s">
        <v>819</v>
      </c>
      <c r="D329" s="58">
        <f>D330+D336+D340+D342</f>
        <v>242486.81</v>
      </c>
      <c r="E329" s="58">
        <f t="shared" ref="E329:P329" si="134">E330+E336+E340+E342</f>
        <v>58317.1</v>
      </c>
      <c r="F329" s="58">
        <f t="shared" si="134"/>
        <v>0</v>
      </c>
      <c r="G329" s="58">
        <f t="shared" si="134"/>
        <v>58317.1</v>
      </c>
      <c r="H329" s="58">
        <f t="shared" si="134"/>
        <v>128365.92</v>
      </c>
      <c r="I329" s="58">
        <f t="shared" si="134"/>
        <v>112946.6</v>
      </c>
      <c r="J329" s="58">
        <f t="shared" si="134"/>
        <v>122500.06</v>
      </c>
      <c r="K329" s="58">
        <f t="shared" si="134"/>
        <v>210141.21</v>
      </c>
      <c r="L329" s="58">
        <f t="shared" si="134"/>
        <v>58317.1</v>
      </c>
      <c r="M329" s="58">
        <f t="shared" si="134"/>
        <v>58317.1</v>
      </c>
      <c r="N329" s="58">
        <f t="shared" si="134"/>
        <v>58317.1</v>
      </c>
      <c r="O329" s="58">
        <f t="shared" si="134"/>
        <v>58317.1</v>
      </c>
      <c r="P329" s="58">
        <f t="shared" si="134"/>
        <v>1166343.2</v>
      </c>
    </row>
    <row r="330" spans="1:16">
      <c r="A330" s="52" t="s">
        <v>820</v>
      </c>
      <c r="B330" s="33"/>
      <c r="C330" s="52" t="s">
        <v>821</v>
      </c>
      <c r="D330" s="58">
        <f>SUM(D331:D335)</f>
        <v>209941.56</v>
      </c>
      <c r="E330" s="58">
        <f t="shared" ref="E330:P330" si="135">SUM(E331:E335)</f>
        <v>0</v>
      </c>
      <c r="F330" s="58">
        <f t="shared" si="135"/>
        <v>0</v>
      </c>
      <c r="G330" s="58">
        <f t="shared" si="135"/>
        <v>0</v>
      </c>
      <c r="H330" s="58">
        <f t="shared" si="135"/>
        <v>0</v>
      </c>
      <c r="I330" s="58">
        <f t="shared" si="135"/>
        <v>0</v>
      </c>
      <c r="J330" s="58">
        <f t="shared" si="135"/>
        <v>0</v>
      </c>
      <c r="K330" s="58">
        <f t="shared" si="135"/>
        <v>116666.62</v>
      </c>
      <c r="L330" s="58">
        <f t="shared" si="135"/>
        <v>0</v>
      </c>
      <c r="M330" s="58">
        <f t="shared" si="135"/>
        <v>0</v>
      </c>
      <c r="N330" s="58">
        <f t="shared" si="135"/>
        <v>0</v>
      </c>
      <c r="O330" s="58">
        <f t="shared" si="135"/>
        <v>0</v>
      </c>
      <c r="P330" s="58">
        <f t="shared" si="135"/>
        <v>326608.18</v>
      </c>
    </row>
    <row r="331" spans="1:16">
      <c r="A331" s="34" t="s">
        <v>822</v>
      </c>
      <c r="B331" s="33" t="s">
        <v>319</v>
      </c>
      <c r="C331" s="34" t="s">
        <v>823</v>
      </c>
      <c r="D331" s="56">
        <v>0</v>
      </c>
      <c r="E331" s="56">
        <v>0</v>
      </c>
      <c r="F331" s="56">
        <v>0</v>
      </c>
      <c r="G331" s="56">
        <v>0</v>
      </c>
      <c r="H331" s="56">
        <v>0</v>
      </c>
      <c r="I331" s="56">
        <v>0</v>
      </c>
      <c r="J331" s="56">
        <v>0</v>
      </c>
      <c r="K331" s="56">
        <v>0</v>
      </c>
      <c r="L331" s="56"/>
      <c r="M331" s="56"/>
      <c r="N331" s="56"/>
      <c r="O331" s="56"/>
      <c r="P331" s="56">
        <f t="shared" ref="P331:P341" si="136">SUM(D331:O331)</f>
        <v>0</v>
      </c>
    </row>
    <row r="332" spans="1:16">
      <c r="A332" s="34" t="s">
        <v>824</v>
      </c>
      <c r="B332" s="33" t="s">
        <v>274</v>
      </c>
      <c r="C332" s="34" t="s">
        <v>825</v>
      </c>
      <c r="D332" s="56">
        <v>0</v>
      </c>
      <c r="E332" s="56">
        <v>0</v>
      </c>
      <c r="F332" s="56">
        <v>0</v>
      </c>
      <c r="G332" s="56">
        <v>0</v>
      </c>
      <c r="H332" s="56">
        <v>0</v>
      </c>
      <c r="I332" s="56">
        <v>0</v>
      </c>
      <c r="J332" s="56">
        <v>0</v>
      </c>
      <c r="K332" s="56">
        <v>116666.62</v>
      </c>
      <c r="L332" s="56"/>
      <c r="M332" s="56"/>
      <c r="N332" s="56"/>
      <c r="O332" s="56"/>
      <c r="P332" s="56">
        <f t="shared" si="136"/>
        <v>116666.62</v>
      </c>
    </row>
    <row r="333" spans="1:16">
      <c r="A333" s="34" t="s">
        <v>826</v>
      </c>
      <c r="B333" s="33" t="s">
        <v>277</v>
      </c>
      <c r="C333" s="34" t="s">
        <v>827</v>
      </c>
      <c r="D333" s="56">
        <v>0</v>
      </c>
      <c r="E333" s="56">
        <v>0</v>
      </c>
      <c r="F333" s="56">
        <v>0</v>
      </c>
      <c r="G333" s="56">
        <v>0</v>
      </c>
      <c r="H333" s="56">
        <v>0</v>
      </c>
      <c r="I333" s="56">
        <v>0</v>
      </c>
      <c r="J333" s="56">
        <v>0</v>
      </c>
      <c r="K333" s="56">
        <v>0</v>
      </c>
      <c r="L333" s="56"/>
      <c r="M333" s="56"/>
      <c r="N333" s="56"/>
      <c r="O333" s="56"/>
      <c r="P333" s="56">
        <f t="shared" si="136"/>
        <v>0</v>
      </c>
    </row>
    <row r="334" spans="1:16">
      <c r="A334" s="34" t="s">
        <v>828</v>
      </c>
      <c r="B334" s="33" t="s">
        <v>319</v>
      </c>
      <c r="C334" s="34" t="s">
        <v>829</v>
      </c>
      <c r="D334" s="56">
        <v>209941.56</v>
      </c>
      <c r="E334" s="56">
        <v>0</v>
      </c>
      <c r="F334" s="56">
        <v>0</v>
      </c>
      <c r="G334" s="56">
        <v>0</v>
      </c>
      <c r="H334" s="56">
        <v>0</v>
      </c>
      <c r="I334" s="56">
        <v>0</v>
      </c>
      <c r="J334" s="56">
        <v>0</v>
      </c>
      <c r="K334" s="56">
        <v>0</v>
      </c>
      <c r="L334" s="56"/>
      <c r="M334" s="56"/>
      <c r="N334" s="56"/>
      <c r="O334" s="56"/>
      <c r="P334" s="56">
        <f t="shared" si="136"/>
        <v>209941.56</v>
      </c>
    </row>
    <row r="335" spans="1:16">
      <c r="A335" s="34" t="s">
        <v>830</v>
      </c>
      <c r="B335" s="33" t="s">
        <v>319</v>
      </c>
      <c r="C335" s="34" t="s">
        <v>831</v>
      </c>
      <c r="D335" s="56">
        <v>0</v>
      </c>
      <c r="E335" s="56">
        <v>0</v>
      </c>
      <c r="F335" s="56">
        <v>0</v>
      </c>
      <c r="G335" s="56"/>
      <c r="H335" s="56">
        <v>0</v>
      </c>
      <c r="I335" s="56">
        <v>0</v>
      </c>
      <c r="J335" s="56"/>
      <c r="K335" s="56">
        <v>0</v>
      </c>
      <c r="L335" s="56"/>
      <c r="M335" s="56"/>
      <c r="N335" s="56"/>
      <c r="O335" s="56"/>
      <c r="P335" s="56">
        <f t="shared" si="136"/>
        <v>0</v>
      </c>
    </row>
    <row r="336" spans="1:16">
      <c r="A336" s="52" t="s">
        <v>832</v>
      </c>
      <c r="B336" s="33"/>
      <c r="C336" s="52" t="s">
        <v>833</v>
      </c>
      <c r="D336" s="58">
        <f>D337</f>
        <v>0</v>
      </c>
      <c r="E336" s="58">
        <f>E337</f>
        <v>58317.1</v>
      </c>
      <c r="F336" s="58">
        <f>F337</f>
        <v>0</v>
      </c>
      <c r="G336" s="58">
        <f>G337</f>
        <v>58317.1</v>
      </c>
      <c r="H336" s="58">
        <f>SUM(H337:H339)</f>
        <v>128365.92</v>
      </c>
      <c r="I336" s="58">
        <f t="shared" ref="I336:P336" si="137">SUM(I337:I339)</f>
        <v>112946.6</v>
      </c>
      <c r="J336" s="58">
        <f t="shared" si="137"/>
        <v>122500.06</v>
      </c>
      <c r="K336" s="58">
        <f t="shared" si="137"/>
        <v>93474.59</v>
      </c>
      <c r="L336" s="58">
        <f t="shared" si="137"/>
        <v>58317.1</v>
      </c>
      <c r="M336" s="58">
        <f t="shared" si="137"/>
        <v>58317.1</v>
      </c>
      <c r="N336" s="58">
        <f t="shared" si="137"/>
        <v>58317.1</v>
      </c>
      <c r="O336" s="58">
        <f t="shared" si="137"/>
        <v>58317.1</v>
      </c>
      <c r="P336" s="58">
        <f t="shared" si="137"/>
        <v>807189.7699999999</v>
      </c>
    </row>
    <row r="337" spans="1:16">
      <c r="A337" s="34" t="s">
        <v>834</v>
      </c>
      <c r="B337" s="33" t="s">
        <v>277</v>
      </c>
      <c r="C337" s="34" t="s">
        <v>835</v>
      </c>
      <c r="D337" s="56">
        <v>0</v>
      </c>
      <c r="E337" s="56">
        <v>58317.1</v>
      </c>
      <c r="F337" s="56">
        <v>0</v>
      </c>
      <c r="G337" s="56">
        <v>58317.1</v>
      </c>
      <c r="H337" s="56">
        <v>116634.2</v>
      </c>
      <c r="I337" s="56">
        <v>69980.52</v>
      </c>
      <c r="J337" s="56">
        <v>116634.2</v>
      </c>
      <c r="K337" s="56">
        <v>58317.1</v>
      </c>
      <c r="L337" s="56">
        <f>K337</f>
        <v>58317.1</v>
      </c>
      <c r="M337" s="56">
        <f>L337</f>
        <v>58317.1</v>
      </c>
      <c r="N337" s="56">
        <f>M337</f>
        <v>58317.1</v>
      </c>
      <c r="O337" s="56">
        <f>N337</f>
        <v>58317.1</v>
      </c>
      <c r="P337" s="56">
        <f t="shared" si="136"/>
        <v>711468.61999999988</v>
      </c>
    </row>
    <row r="338" spans="1:16">
      <c r="A338" s="34" t="s">
        <v>836</v>
      </c>
      <c r="B338" s="33" t="s">
        <v>277</v>
      </c>
      <c r="C338" s="34" t="s">
        <v>837</v>
      </c>
      <c r="D338" s="56"/>
      <c r="E338" s="56"/>
      <c r="F338" s="56"/>
      <c r="G338" s="56"/>
      <c r="H338" s="56"/>
      <c r="I338" s="56"/>
      <c r="J338" s="56"/>
      <c r="K338" s="56">
        <v>32224.560000000001</v>
      </c>
      <c r="L338" s="56"/>
      <c r="M338" s="56"/>
      <c r="N338" s="56"/>
      <c r="O338" s="56"/>
      <c r="P338" s="56">
        <f t="shared" si="136"/>
        <v>32224.560000000001</v>
      </c>
    </row>
    <row r="339" spans="1:16">
      <c r="A339" s="34" t="s">
        <v>838</v>
      </c>
      <c r="B339" s="33" t="s">
        <v>277</v>
      </c>
      <c r="C339" s="34" t="s">
        <v>839</v>
      </c>
      <c r="D339" s="56"/>
      <c r="E339" s="56"/>
      <c r="F339" s="56"/>
      <c r="G339" s="56"/>
      <c r="H339" s="56">
        <v>11731.72</v>
      </c>
      <c r="I339" s="56">
        <v>42966.080000000002</v>
      </c>
      <c r="J339" s="56">
        <v>5865.86</v>
      </c>
      <c r="K339" s="56">
        <v>2932.93</v>
      </c>
      <c r="L339" s="56"/>
      <c r="M339" s="56"/>
      <c r="N339" s="56"/>
      <c r="O339" s="56"/>
      <c r="P339" s="56">
        <f t="shared" si="136"/>
        <v>63496.590000000004</v>
      </c>
    </row>
    <row r="340" spans="1:16">
      <c r="A340" s="52" t="s">
        <v>840</v>
      </c>
      <c r="B340" s="33"/>
      <c r="C340" s="52" t="s">
        <v>841</v>
      </c>
      <c r="D340" s="58">
        <f>D341</f>
        <v>32545.25</v>
      </c>
      <c r="E340" s="58">
        <f t="shared" ref="E340:P342" si="138">E341</f>
        <v>0</v>
      </c>
      <c r="F340" s="58">
        <f t="shared" si="138"/>
        <v>0</v>
      </c>
      <c r="G340" s="58">
        <f t="shared" si="138"/>
        <v>0</v>
      </c>
      <c r="H340" s="58">
        <f t="shared" si="138"/>
        <v>0</v>
      </c>
      <c r="I340" s="58">
        <f t="shared" si="138"/>
        <v>0</v>
      </c>
      <c r="J340" s="58">
        <f t="shared" si="138"/>
        <v>0</v>
      </c>
      <c r="K340" s="58">
        <f t="shared" si="138"/>
        <v>0</v>
      </c>
      <c r="L340" s="58">
        <f t="shared" si="138"/>
        <v>0</v>
      </c>
      <c r="M340" s="58">
        <f t="shared" si="138"/>
        <v>0</v>
      </c>
      <c r="N340" s="58">
        <f t="shared" si="138"/>
        <v>0</v>
      </c>
      <c r="O340" s="58">
        <f t="shared" si="138"/>
        <v>0</v>
      </c>
      <c r="P340" s="58">
        <f t="shared" si="138"/>
        <v>32545.25</v>
      </c>
    </row>
    <row r="341" spans="1:16">
      <c r="A341" s="34" t="s">
        <v>842</v>
      </c>
      <c r="B341" s="33" t="s">
        <v>277</v>
      </c>
      <c r="C341" s="34" t="s">
        <v>843</v>
      </c>
      <c r="D341" s="56">
        <v>32545.25</v>
      </c>
      <c r="E341" s="56">
        <v>0</v>
      </c>
      <c r="F341" s="56">
        <v>0</v>
      </c>
      <c r="G341" s="56"/>
      <c r="H341" s="56"/>
      <c r="I341" s="56">
        <v>0</v>
      </c>
      <c r="J341" s="56">
        <v>0</v>
      </c>
      <c r="K341" s="56">
        <v>0</v>
      </c>
      <c r="L341" s="56"/>
      <c r="M341" s="56"/>
      <c r="N341" s="56"/>
      <c r="O341" s="56"/>
      <c r="P341" s="56">
        <f t="shared" si="136"/>
        <v>32545.25</v>
      </c>
    </row>
    <row r="342" spans="1:16">
      <c r="A342" s="52" t="s">
        <v>844</v>
      </c>
      <c r="B342" s="33"/>
      <c r="C342" s="52" t="s">
        <v>845</v>
      </c>
      <c r="D342" s="58">
        <f>D343</f>
        <v>0</v>
      </c>
      <c r="E342" s="58">
        <f t="shared" si="138"/>
        <v>0</v>
      </c>
      <c r="F342" s="58">
        <f t="shared" si="138"/>
        <v>0</v>
      </c>
      <c r="G342" s="58">
        <f t="shared" si="138"/>
        <v>0</v>
      </c>
      <c r="H342" s="58">
        <f t="shared" si="138"/>
        <v>0</v>
      </c>
      <c r="I342" s="58">
        <f t="shared" si="138"/>
        <v>0</v>
      </c>
      <c r="J342" s="58">
        <f t="shared" si="138"/>
        <v>0</v>
      </c>
      <c r="K342" s="58">
        <f t="shared" si="138"/>
        <v>0</v>
      </c>
      <c r="L342" s="58">
        <f t="shared" si="138"/>
        <v>0</v>
      </c>
      <c r="M342" s="58">
        <f t="shared" si="138"/>
        <v>0</v>
      </c>
      <c r="N342" s="58">
        <f t="shared" si="138"/>
        <v>0</v>
      </c>
      <c r="O342" s="58">
        <f t="shared" si="138"/>
        <v>0</v>
      </c>
      <c r="P342" s="58">
        <f t="shared" si="138"/>
        <v>0</v>
      </c>
    </row>
    <row r="343" spans="1:16">
      <c r="A343" s="34" t="s">
        <v>846</v>
      </c>
      <c r="B343" s="33" t="s">
        <v>274</v>
      </c>
      <c r="C343" s="34" t="s">
        <v>847</v>
      </c>
      <c r="D343" s="56">
        <v>0</v>
      </c>
      <c r="E343" s="56">
        <v>0</v>
      </c>
      <c r="F343" s="56">
        <v>0</v>
      </c>
      <c r="G343" s="56"/>
      <c r="H343" s="56"/>
      <c r="I343" s="56">
        <v>0</v>
      </c>
      <c r="J343" s="56">
        <v>0</v>
      </c>
      <c r="K343" s="56">
        <v>0</v>
      </c>
      <c r="L343" s="56"/>
      <c r="M343" s="56"/>
      <c r="N343" s="56"/>
      <c r="O343" s="56"/>
      <c r="P343" s="56">
        <f>SUM(D343:O343)</f>
        <v>0</v>
      </c>
    </row>
    <row r="344" spans="1:16">
      <c r="A344" s="52" t="s">
        <v>848</v>
      </c>
      <c r="B344" s="33"/>
      <c r="C344" s="52" t="s">
        <v>849</v>
      </c>
      <c r="D344" s="58">
        <f t="shared" ref="D344:P344" si="139">D345+D347</f>
        <v>114311.83</v>
      </c>
      <c r="E344" s="58">
        <f t="shared" si="139"/>
        <v>114311.83</v>
      </c>
      <c r="F344" s="58">
        <f t="shared" si="139"/>
        <v>114311.83</v>
      </c>
      <c r="G344" s="58">
        <f t="shared" si="139"/>
        <v>114311.83</v>
      </c>
      <c r="H344" s="58">
        <f t="shared" si="139"/>
        <v>114311.83</v>
      </c>
      <c r="I344" s="58">
        <f t="shared" si="139"/>
        <v>114311.83</v>
      </c>
      <c r="J344" s="58">
        <f t="shared" si="139"/>
        <v>114311.83</v>
      </c>
      <c r="K344" s="58">
        <f t="shared" si="139"/>
        <v>228623.66</v>
      </c>
      <c r="L344" s="58">
        <f t="shared" si="139"/>
        <v>114311.83</v>
      </c>
      <c r="M344" s="58">
        <f t="shared" si="139"/>
        <v>114311.83</v>
      </c>
      <c r="N344" s="58">
        <f t="shared" si="139"/>
        <v>114311.83</v>
      </c>
      <c r="O344" s="58">
        <f t="shared" si="139"/>
        <v>114311.83</v>
      </c>
      <c r="P344" s="58">
        <f t="shared" si="139"/>
        <v>1486053.7900000003</v>
      </c>
    </row>
    <row r="345" spans="1:16">
      <c r="A345" s="52" t="s">
        <v>850</v>
      </c>
      <c r="B345" s="33"/>
      <c r="C345" s="52" t="s">
        <v>851</v>
      </c>
      <c r="D345" s="58">
        <f>D346</f>
        <v>0</v>
      </c>
      <c r="E345" s="58">
        <f t="shared" ref="E345:P345" si="140">E346</f>
        <v>0</v>
      </c>
      <c r="F345" s="58">
        <f t="shared" si="140"/>
        <v>0</v>
      </c>
      <c r="G345" s="58">
        <f t="shared" si="140"/>
        <v>0</v>
      </c>
      <c r="H345" s="58">
        <f t="shared" si="140"/>
        <v>0</v>
      </c>
      <c r="I345" s="58">
        <f t="shared" si="140"/>
        <v>0</v>
      </c>
      <c r="J345" s="58">
        <f t="shared" si="140"/>
        <v>0</v>
      </c>
      <c r="K345" s="58">
        <f t="shared" si="140"/>
        <v>0</v>
      </c>
      <c r="L345" s="58">
        <f t="shared" si="140"/>
        <v>0</v>
      </c>
      <c r="M345" s="58">
        <f t="shared" si="140"/>
        <v>0</v>
      </c>
      <c r="N345" s="58">
        <f t="shared" si="140"/>
        <v>0</v>
      </c>
      <c r="O345" s="58">
        <f t="shared" si="140"/>
        <v>0</v>
      </c>
      <c r="P345" s="58">
        <f t="shared" si="140"/>
        <v>0</v>
      </c>
    </row>
    <row r="346" spans="1:16">
      <c r="A346" s="34" t="s">
        <v>852</v>
      </c>
      <c r="B346" s="33" t="s">
        <v>254</v>
      </c>
      <c r="C346" s="34" t="s">
        <v>853</v>
      </c>
      <c r="D346" s="56"/>
      <c r="E346" s="56"/>
      <c r="F346" s="56"/>
      <c r="G346" s="56"/>
      <c r="H346" s="56"/>
      <c r="I346" s="56"/>
      <c r="J346" s="56">
        <v>0</v>
      </c>
      <c r="K346" s="56"/>
      <c r="L346" s="56"/>
      <c r="M346" s="56"/>
      <c r="N346" s="56"/>
      <c r="O346" s="56"/>
      <c r="P346" s="56">
        <f>SUM(D346:O346)</f>
        <v>0</v>
      </c>
    </row>
    <row r="347" spans="1:16">
      <c r="A347" s="52" t="s">
        <v>854</v>
      </c>
      <c r="B347" s="33"/>
      <c r="C347" s="52" t="s">
        <v>855</v>
      </c>
      <c r="D347" s="58">
        <f>D348</f>
        <v>114311.83</v>
      </c>
      <c r="E347" s="58">
        <f t="shared" ref="E347:P347" si="141">E348</f>
        <v>114311.83</v>
      </c>
      <c r="F347" s="58">
        <f t="shared" si="141"/>
        <v>114311.83</v>
      </c>
      <c r="G347" s="58">
        <f t="shared" si="141"/>
        <v>114311.83</v>
      </c>
      <c r="H347" s="58">
        <f t="shared" si="141"/>
        <v>114311.83</v>
      </c>
      <c r="I347" s="58">
        <f t="shared" si="141"/>
        <v>114311.83</v>
      </c>
      <c r="J347" s="58">
        <f t="shared" si="141"/>
        <v>114311.83</v>
      </c>
      <c r="K347" s="58">
        <f t="shared" si="141"/>
        <v>228623.66</v>
      </c>
      <c r="L347" s="58">
        <f t="shared" si="141"/>
        <v>114311.83</v>
      </c>
      <c r="M347" s="58">
        <f t="shared" si="141"/>
        <v>114311.83</v>
      </c>
      <c r="N347" s="58">
        <f t="shared" si="141"/>
        <v>114311.83</v>
      </c>
      <c r="O347" s="58">
        <f t="shared" si="141"/>
        <v>114311.83</v>
      </c>
      <c r="P347" s="58">
        <f t="shared" si="141"/>
        <v>1486053.7900000003</v>
      </c>
    </row>
    <row r="348" spans="1:16">
      <c r="A348" s="34" t="s">
        <v>856</v>
      </c>
      <c r="B348" s="33" t="s">
        <v>280</v>
      </c>
      <c r="C348" s="34" t="s">
        <v>857</v>
      </c>
      <c r="D348" s="56">
        <v>114311.83</v>
      </c>
      <c r="E348" s="56">
        <v>114311.83</v>
      </c>
      <c r="F348" s="56">
        <v>114311.83</v>
      </c>
      <c r="G348" s="56">
        <v>114311.83</v>
      </c>
      <c r="H348" s="56">
        <v>114311.83</v>
      </c>
      <c r="I348" s="56">
        <v>114311.83</v>
      </c>
      <c r="J348" s="56">
        <v>114311.83</v>
      </c>
      <c r="K348" s="56">
        <v>228623.66</v>
      </c>
      <c r="L348" s="56">
        <f>J348</f>
        <v>114311.83</v>
      </c>
      <c r="M348" s="56">
        <f>L348</f>
        <v>114311.83</v>
      </c>
      <c r="N348" s="56">
        <f>M348</f>
        <v>114311.83</v>
      </c>
      <c r="O348" s="56">
        <f>N348</f>
        <v>114311.83</v>
      </c>
      <c r="P348" s="56">
        <f>SUM(D348:O348)</f>
        <v>1486053.7900000003</v>
      </c>
    </row>
    <row r="349" spans="1:16">
      <c r="A349" s="52" t="s">
        <v>858</v>
      </c>
      <c r="B349" s="33"/>
      <c r="C349" s="52" t="s">
        <v>859</v>
      </c>
      <c r="D349" s="58">
        <f t="shared" ref="D349:I349" si="142">D350+D351</f>
        <v>30000</v>
      </c>
      <c r="E349" s="58">
        <f t="shared" si="142"/>
        <v>0</v>
      </c>
      <c r="F349" s="58">
        <f t="shared" si="142"/>
        <v>0</v>
      </c>
      <c r="G349" s="58">
        <f t="shared" si="142"/>
        <v>0</v>
      </c>
      <c r="H349" s="58">
        <f t="shared" si="142"/>
        <v>0</v>
      </c>
      <c r="I349" s="58">
        <f t="shared" si="142"/>
        <v>0</v>
      </c>
      <c r="J349" s="58">
        <f t="shared" ref="J349:P349" si="143">J350+J351+J352</f>
        <v>0</v>
      </c>
      <c r="K349" s="58">
        <f t="shared" si="143"/>
        <v>0</v>
      </c>
      <c r="L349" s="58">
        <f t="shared" si="143"/>
        <v>0</v>
      </c>
      <c r="M349" s="58">
        <f t="shared" si="143"/>
        <v>0</v>
      </c>
      <c r="N349" s="58">
        <f t="shared" si="143"/>
        <v>0</v>
      </c>
      <c r="O349" s="58">
        <f t="shared" si="143"/>
        <v>0</v>
      </c>
      <c r="P349" s="58">
        <f t="shared" si="143"/>
        <v>30000</v>
      </c>
    </row>
    <row r="350" spans="1:16">
      <c r="A350" s="52" t="s">
        <v>860</v>
      </c>
      <c r="B350" s="33" t="s">
        <v>367</v>
      </c>
      <c r="C350" s="52" t="s">
        <v>861</v>
      </c>
      <c r="D350" s="58"/>
      <c r="E350" s="58">
        <v>0</v>
      </c>
      <c r="F350" s="58">
        <v>0</v>
      </c>
      <c r="G350" s="58"/>
      <c r="H350" s="58"/>
      <c r="I350" s="58">
        <v>0</v>
      </c>
      <c r="J350" s="58">
        <v>0</v>
      </c>
      <c r="K350" s="58"/>
      <c r="L350" s="58"/>
      <c r="M350" s="58"/>
      <c r="N350" s="58"/>
      <c r="O350" s="58"/>
      <c r="P350" s="56">
        <f>SUM(D350:O350)</f>
        <v>0</v>
      </c>
    </row>
    <row r="351" spans="1:16">
      <c r="A351" s="52" t="s">
        <v>862</v>
      </c>
      <c r="B351" s="33" t="s">
        <v>271</v>
      </c>
      <c r="C351" s="52" t="s">
        <v>863</v>
      </c>
      <c r="D351" s="58">
        <v>30000</v>
      </c>
      <c r="E351" s="58">
        <v>0</v>
      </c>
      <c r="F351" s="58">
        <v>0</v>
      </c>
      <c r="G351" s="58"/>
      <c r="H351" s="58"/>
      <c r="I351" s="58">
        <v>0</v>
      </c>
      <c r="J351" s="58">
        <v>0</v>
      </c>
      <c r="K351" s="58"/>
      <c r="L351" s="58"/>
      <c r="M351" s="58"/>
      <c r="N351" s="58"/>
      <c r="O351" s="58"/>
      <c r="P351" s="56">
        <f>SUM(D351:O351)</f>
        <v>30000</v>
      </c>
    </row>
    <row r="352" spans="1:16">
      <c r="A352" s="52" t="s">
        <v>864</v>
      </c>
      <c r="B352" s="33" t="s">
        <v>271</v>
      </c>
      <c r="C352" s="52" t="s">
        <v>865</v>
      </c>
      <c r="D352" s="58"/>
      <c r="E352" s="58">
        <v>0</v>
      </c>
      <c r="F352" s="58">
        <v>0</v>
      </c>
      <c r="G352" s="58"/>
      <c r="H352" s="58"/>
      <c r="I352" s="58">
        <v>0</v>
      </c>
      <c r="J352" s="58">
        <v>0</v>
      </c>
      <c r="K352" s="58"/>
      <c r="L352" s="58"/>
      <c r="M352" s="58"/>
      <c r="N352" s="58"/>
      <c r="O352" s="58"/>
      <c r="P352" s="56">
        <f>SUM(D352:O352)</f>
        <v>0</v>
      </c>
    </row>
    <row r="353" spans="1:16" ht="22.5">
      <c r="A353" s="52" t="s">
        <v>866</v>
      </c>
      <c r="B353" s="33"/>
      <c r="C353" s="57" t="s">
        <v>867</v>
      </c>
      <c r="D353" s="58">
        <f t="shared" ref="D353:P353" si="144">D354</f>
        <v>211185.2</v>
      </c>
      <c r="E353" s="58">
        <f t="shared" si="144"/>
        <v>469752.86000000004</v>
      </c>
      <c r="F353" s="58">
        <f t="shared" si="144"/>
        <v>107045.23999999999</v>
      </c>
      <c r="G353" s="58">
        <f t="shared" si="144"/>
        <v>138237.81</v>
      </c>
      <c r="H353" s="58">
        <f t="shared" si="144"/>
        <v>130657.81999999999</v>
      </c>
      <c r="I353" s="58">
        <f t="shared" si="144"/>
        <v>42580.61</v>
      </c>
      <c r="J353" s="58">
        <f t="shared" si="144"/>
        <v>95431.95</v>
      </c>
      <c r="K353" s="58">
        <f t="shared" si="144"/>
        <v>241875.93</v>
      </c>
      <c r="L353" s="58">
        <f t="shared" si="144"/>
        <v>130152.51999999999</v>
      </c>
      <c r="M353" s="58">
        <f t="shared" si="144"/>
        <v>130152.51999999999</v>
      </c>
      <c r="N353" s="58">
        <f t="shared" si="144"/>
        <v>130152.51999999999</v>
      </c>
      <c r="O353" s="58">
        <f t="shared" si="144"/>
        <v>130152.51999999999</v>
      </c>
      <c r="P353" s="58">
        <f t="shared" si="144"/>
        <v>1957377.5</v>
      </c>
    </row>
    <row r="354" spans="1:16">
      <c r="A354" s="52" t="s">
        <v>868</v>
      </c>
      <c r="B354" s="33"/>
      <c r="C354" s="52" t="s">
        <v>869</v>
      </c>
      <c r="D354" s="58">
        <f>SUM(D356:D363)</f>
        <v>211185.2</v>
      </c>
      <c r="E354" s="58">
        <f>SUM(E356:E364)</f>
        <v>469752.86000000004</v>
      </c>
      <c r="F354" s="58">
        <f>SUM(F356:F364)</f>
        <v>107045.23999999999</v>
      </c>
      <c r="G354" s="58">
        <f>SUM(G356:G364)</f>
        <v>138237.81</v>
      </c>
      <c r="H354" s="58">
        <f>SUM(H356:H364)</f>
        <v>130657.81999999999</v>
      </c>
      <c r="I354" s="58">
        <f>SUM(I356:I364)</f>
        <v>42580.61</v>
      </c>
      <c r="J354" s="58">
        <f>SUM(J355:J364)</f>
        <v>95431.95</v>
      </c>
      <c r="K354" s="58">
        <f>SUM(K355:K365)</f>
        <v>241875.93</v>
      </c>
      <c r="L354" s="58">
        <f>SUM(L355:L364)</f>
        <v>130152.51999999999</v>
      </c>
      <c r="M354" s="58">
        <f>SUM(M355:M364)</f>
        <v>130152.51999999999</v>
      </c>
      <c r="N354" s="58">
        <f>SUM(N355:N364)</f>
        <v>130152.51999999999</v>
      </c>
      <c r="O354" s="58">
        <f>SUM(O355:O364)</f>
        <v>130152.51999999999</v>
      </c>
      <c r="P354" s="58">
        <f>SUM(P355:P365)</f>
        <v>1957377.5</v>
      </c>
    </row>
    <row r="355" spans="1:16">
      <c r="A355" s="52"/>
      <c r="B355" s="33" t="s">
        <v>426</v>
      </c>
      <c r="C355" s="52" t="s">
        <v>870</v>
      </c>
      <c r="D355" s="58"/>
      <c r="E355" s="58"/>
      <c r="F355" s="58"/>
      <c r="G355" s="58"/>
      <c r="H355" s="58"/>
      <c r="I355" s="58"/>
      <c r="J355" s="58">
        <v>480</v>
      </c>
      <c r="K355" s="58"/>
      <c r="L355" s="58"/>
      <c r="M355" s="58"/>
      <c r="N355" s="58"/>
      <c r="O355" s="58"/>
      <c r="P355" s="56">
        <f t="shared" ref="P355:P384" si="145">SUM(D355:O355)</f>
        <v>480</v>
      </c>
    </row>
    <row r="356" spans="1:16">
      <c r="A356" s="34" t="s">
        <v>871</v>
      </c>
      <c r="B356" s="33" t="s">
        <v>405</v>
      </c>
      <c r="C356" s="34" t="s">
        <v>872</v>
      </c>
      <c r="D356" s="56">
        <v>20664.75</v>
      </c>
      <c r="E356" s="56">
        <v>20664.75</v>
      </c>
      <c r="F356" s="56">
        <v>20664.75</v>
      </c>
      <c r="G356" s="56">
        <v>20664.75</v>
      </c>
      <c r="H356" s="56">
        <v>20664.75</v>
      </c>
      <c r="I356" s="56">
        <v>0</v>
      </c>
      <c r="J356" s="56"/>
      <c r="K356" s="56">
        <v>108000</v>
      </c>
      <c r="L356" s="56">
        <f>H356</f>
        <v>20664.75</v>
      </c>
      <c r="M356" s="56">
        <f>L356</f>
        <v>20664.75</v>
      </c>
      <c r="N356" s="56">
        <f>M356</f>
        <v>20664.75</v>
      </c>
      <c r="O356" s="56">
        <f>N356</f>
        <v>20664.75</v>
      </c>
      <c r="P356" s="56">
        <f t="shared" si="145"/>
        <v>293982.75</v>
      </c>
    </row>
    <row r="357" spans="1:16">
      <c r="A357" s="34" t="s">
        <v>873</v>
      </c>
      <c r="B357" s="33" t="s">
        <v>402</v>
      </c>
      <c r="C357" s="34" t="s">
        <v>874</v>
      </c>
      <c r="D357" s="56">
        <v>36000</v>
      </c>
      <c r="E357" s="56">
        <v>36000</v>
      </c>
      <c r="F357" s="56">
        <v>36000</v>
      </c>
      <c r="G357" s="56">
        <v>36000</v>
      </c>
      <c r="H357" s="56">
        <v>36000</v>
      </c>
      <c r="I357" s="56">
        <v>0</v>
      </c>
      <c r="J357" s="56">
        <v>36000</v>
      </c>
      <c r="K357" s="56">
        <v>36000</v>
      </c>
      <c r="L357" s="56">
        <f>H357</f>
        <v>36000</v>
      </c>
      <c r="M357" s="56">
        <f t="shared" ref="M357:O361" si="146">L357</f>
        <v>36000</v>
      </c>
      <c r="N357" s="56">
        <f t="shared" si="146"/>
        <v>36000</v>
      </c>
      <c r="O357" s="56">
        <f t="shared" si="146"/>
        <v>36000</v>
      </c>
      <c r="P357" s="56">
        <f t="shared" si="145"/>
        <v>396000</v>
      </c>
    </row>
    <row r="358" spans="1:16">
      <c r="A358" s="34" t="s">
        <v>875</v>
      </c>
      <c r="B358" s="33" t="s">
        <v>408</v>
      </c>
      <c r="C358" s="34" t="s">
        <v>876</v>
      </c>
      <c r="D358" s="56">
        <v>17400</v>
      </c>
      <c r="E358" s="56">
        <v>121000</v>
      </c>
      <c r="F358" s="56">
        <v>17400</v>
      </c>
      <c r="G358" s="56">
        <v>26800</v>
      </c>
      <c r="H358" s="56">
        <v>17400</v>
      </c>
      <c r="I358" s="56">
        <v>17400</v>
      </c>
      <c r="J358" s="56">
        <v>4400</v>
      </c>
      <c r="K358" s="56">
        <v>13000</v>
      </c>
      <c r="L358" s="56">
        <f>H358</f>
        <v>17400</v>
      </c>
      <c r="M358" s="56">
        <f t="shared" si="146"/>
        <v>17400</v>
      </c>
      <c r="N358" s="56">
        <f t="shared" si="146"/>
        <v>17400</v>
      </c>
      <c r="O358" s="56">
        <f t="shared" si="146"/>
        <v>17400</v>
      </c>
      <c r="P358" s="56">
        <f t="shared" si="145"/>
        <v>304400</v>
      </c>
    </row>
    <row r="359" spans="1:16">
      <c r="A359" s="34" t="s">
        <v>877</v>
      </c>
      <c r="B359" s="33" t="s">
        <v>411</v>
      </c>
      <c r="C359" s="34" t="s">
        <v>878</v>
      </c>
      <c r="D359" s="56">
        <v>25180.61</v>
      </c>
      <c r="E359" s="56">
        <v>25180.61</v>
      </c>
      <c r="F359" s="56">
        <v>0</v>
      </c>
      <c r="G359" s="56">
        <v>50361.22</v>
      </c>
      <c r="H359" s="56">
        <v>25180.61</v>
      </c>
      <c r="I359" s="56">
        <v>25180.61</v>
      </c>
      <c r="J359" s="56"/>
      <c r="K359" s="56">
        <v>25180.61</v>
      </c>
      <c r="L359" s="56">
        <f>H359</f>
        <v>25180.61</v>
      </c>
      <c r="M359" s="56">
        <f t="shared" si="146"/>
        <v>25180.61</v>
      </c>
      <c r="N359" s="56">
        <f t="shared" si="146"/>
        <v>25180.61</v>
      </c>
      <c r="O359" s="56">
        <f t="shared" si="146"/>
        <v>25180.61</v>
      </c>
      <c r="P359" s="56">
        <f t="shared" si="145"/>
        <v>276986.70999999996</v>
      </c>
    </row>
    <row r="360" spans="1:16">
      <c r="A360" s="34" t="s">
        <v>879</v>
      </c>
      <c r="B360" s="33" t="s">
        <v>441</v>
      </c>
      <c r="C360" s="34" t="s">
        <v>880</v>
      </c>
      <c r="D360" s="56">
        <v>0</v>
      </c>
      <c r="E360" s="56">
        <v>89995.66</v>
      </c>
      <c r="F360" s="56">
        <v>27518.65</v>
      </c>
      <c r="G360" s="56">
        <v>0</v>
      </c>
      <c r="H360" s="56">
        <v>27000.62</v>
      </c>
      <c r="I360" s="56">
        <v>0</v>
      </c>
      <c r="J360" s="56"/>
      <c r="K360" s="56">
        <v>26495.32</v>
      </c>
      <c r="L360" s="56">
        <f>K360</f>
        <v>26495.32</v>
      </c>
      <c r="M360" s="56">
        <f t="shared" si="146"/>
        <v>26495.32</v>
      </c>
      <c r="N360" s="56">
        <f t="shared" si="146"/>
        <v>26495.32</v>
      </c>
      <c r="O360" s="56">
        <f t="shared" si="146"/>
        <v>26495.32</v>
      </c>
      <c r="P360" s="56">
        <f t="shared" si="145"/>
        <v>276991.53000000003</v>
      </c>
    </row>
    <row r="361" spans="1:16">
      <c r="A361" s="34" t="s">
        <v>881</v>
      </c>
      <c r="B361" s="33" t="s">
        <v>459</v>
      </c>
      <c r="C361" s="34" t="s">
        <v>882</v>
      </c>
      <c r="D361" s="56">
        <v>4411.84</v>
      </c>
      <c r="E361" s="56">
        <v>4411.84</v>
      </c>
      <c r="F361" s="56">
        <v>4411.84</v>
      </c>
      <c r="G361" s="56">
        <v>4411.84</v>
      </c>
      <c r="H361" s="56">
        <v>4411.84</v>
      </c>
      <c r="I361" s="56">
        <v>0</v>
      </c>
      <c r="J361" s="56">
        <v>4411.84</v>
      </c>
      <c r="K361" s="56">
        <v>0</v>
      </c>
      <c r="L361" s="56">
        <f>J361</f>
        <v>4411.84</v>
      </c>
      <c r="M361" s="56">
        <f t="shared" si="146"/>
        <v>4411.84</v>
      </c>
      <c r="N361" s="56">
        <f t="shared" si="146"/>
        <v>4411.84</v>
      </c>
      <c r="O361" s="56">
        <f t="shared" si="146"/>
        <v>4411.84</v>
      </c>
      <c r="P361" s="56">
        <f t="shared" si="145"/>
        <v>44118.399999999994</v>
      </c>
    </row>
    <row r="362" spans="1:16">
      <c r="A362" s="34" t="s">
        <v>883</v>
      </c>
      <c r="B362" s="33" t="s">
        <v>462</v>
      </c>
      <c r="C362" s="34" t="s">
        <v>884</v>
      </c>
      <c r="D362" s="56">
        <v>54128</v>
      </c>
      <c r="E362" s="56">
        <v>0</v>
      </c>
      <c r="F362" s="56">
        <v>1050</v>
      </c>
      <c r="G362" s="56">
        <v>0</v>
      </c>
      <c r="H362" s="56">
        <v>0</v>
      </c>
      <c r="I362" s="56">
        <v>0</v>
      </c>
      <c r="J362" s="56"/>
      <c r="K362" s="56">
        <v>0</v>
      </c>
      <c r="L362" s="56"/>
      <c r="M362" s="56"/>
      <c r="N362" s="56"/>
      <c r="O362" s="56"/>
      <c r="P362" s="56">
        <f t="shared" si="145"/>
        <v>55178</v>
      </c>
    </row>
    <row r="363" spans="1:16">
      <c r="A363" s="34" t="s">
        <v>885</v>
      </c>
      <c r="B363" s="33" t="s">
        <v>465</v>
      </c>
      <c r="C363" s="34" t="s">
        <v>886</v>
      </c>
      <c r="D363" s="56">
        <v>53400</v>
      </c>
      <c r="E363" s="56">
        <v>133500</v>
      </c>
      <c r="F363" s="56">
        <v>0</v>
      </c>
      <c r="G363" s="56">
        <v>0</v>
      </c>
      <c r="H363" s="56">
        <v>0</v>
      </c>
      <c r="I363" s="56">
        <v>0</v>
      </c>
      <c r="J363" s="56">
        <v>50140.11</v>
      </c>
      <c r="K363" s="56">
        <v>0</v>
      </c>
      <c r="L363" s="56"/>
      <c r="M363" s="56"/>
      <c r="N363" s="56"/>
      <c r="O363" s="56"/>
      <c r="P363" s="56">
        <f t="shared" si="145"/>
        <v>237040.11</v>
      </c>
    </row>
    <row r="364" spans="1:16">
      <c r="A364" s="34" t="s">
        <v>887</v>
      </c>
      <c r="B364" s="33" t="s">
        <v>468</v>
      </c>
      <c r="C364" s="34" t="s">
        <v>888</v>
      </c>
      <c r="D364" s="56"/>
      <c r="E364" s="56">
        <v>39000</v>
      </c>
      <c r="F364" s="56">
        <v>0</v>
      </c>
      <c r="G364" s="56">
        <v>0</v>
      </c>
      <c r="H364" s="56">
        <v>0</v>
      </c>
      <c r="I364" s="56">
        <v>0</v>
      </c>
      <c r="J364" s="56"/>
      <c r="K364" s="56">
        <v>0</v>
      </c>
      <c r="L364" s="56"/>
      <c r="M364" s="56"/>
      <c r="N364" s="56"/>
      <c r="O364" s="56"/>
      <c r="P364" s="56">
        <f t="shared" si="145"/>
        <v>39000</v>
      </c>
    </row>
    <row r="365" spans="1:16">
      <c r="A365" s="34" t="s">
        <v>889</v>
      </c>
      <c r="B365" s="33" t="s">
        <v>477</v>
      </c>
      <c r="C365" s="34" t="s">
        <v>890</v>
      </c>
      <c r="D365" s="56"/>
      <c r="E365" s="56"/>
      <c r="F365" s="56"/>
      <c r="G365" s="56"/>
      <c r="H365" s="56"/>
      <c r="I365" s="56"/>
      <c r="J365" s="56"/>
      <c r="K365" s="56">
        <v>33200</v>
      </c>
      <c r="L365" s="56"/>
      <c r="M365" s="56"/>
      <c r="N365" s="56"/>
      <c r="O365" s="56"/>
      <c r="P365" s="56">
        <f t="shared" si="145"/>
        <v>33200</v>
      </c>
    </row>
    <row r="366" spans="1:16" ht="22.5">
      <c r="A366" s="52" t="s">
        <v>891</v>
      </c>
      <c r="B366" s="33"/>
      <c r="C366" s="57" t="s">
        <v>892</v>
      </c>
      <c r="D366" s="58">
        <f t="shared" ref="D366:O366" si="147">SUM(D367:D371)</f>
        <v>869842.39</v>
      </c>
      <c r="E366" s="58">
        <f t="shared" si="147"/>
        <v>0</v>
      </c>
      <c r="F366" s="58">
        <f t="shared" si="147"/>
        <v>972315.11</v>
      </c>
      <c r="G366" s="58">
        <f t="shared" si="147"/>
        <v>627601.94999999995</v>
      </c>
      <c r="H366" s="58">
        <f t="shared" si="147"/>
        <v>653021.35</v>
      </c>
      <c r="I366" s="58">
        <f t="shared" si="147"/>
        <v>655723.98</v>
      </c>
      <c r="J366" s="58">
        <f t="shared" si="147"/>
        <v>655736.75999999989</v>
      </c>
      <c r="K366" s="58">
        <f t="shared" si="147"/>
        <v>638282.74</v>
      </c>
      <c r="L366" s="58">
        <f t="shared" si="147"/>
        <v>697747.7</v>
      </c>
      <c r="M366" s="58">
        <f t="shared" si="147"/>
        <v>692020.58</v>
      </c>
      <c r="N366" s="58">
        <f t="shared" si="147"/>
        <v>697747.7</v>
      </c>
      <c r="O366" s="58">
        <f t="shared" si="147"/>
        <v>692020.57</v>
      </c>
      <c r="P366" s="58">
        <f>SUM(P367:P371)</f>
        <v>7852060.830000001</v>
      </c>
    </row>
    <row r="367" spans="1:16">
      <c r="A367" s="34" t="s">
        <v>893</v>
      </c>
      <c r="B367" s="33" t="s">
        <v>485</v>
      </c>
      <c r="C367" s="34" t="s">
        <v>894</v>
      </c>
      <c r="D367" s="56">
        <v>869842.39</v>
      </c>
      <c r="E367" s="56">
        <v>0</v>
      </c>
      <c r="F367" s="56">
        <v>787177.11</v>
      </c>
      <c r="G367" s="56">
        <v>431575.74</v>
      </c>
      <c r="H367" s="56">
        <v>454445.14</v>
      </c>
      <c r="I367" s="56">
        <v>450097.77</v>
      </c>
      <c r="J367" s="56">
        <v>451583.43</v>
      </c>
      <c r="K367" s="56">
        <v>461468.53</v>
      </c>
      <c r="L367" s="56">
        <v>494554.37</v>
      </c>
      <c r="M367" s="56">
        <f>L367</f>
        <v>494554.37</v>
      </c>
      <c r="N367" s="56">
        <f>M367</f>
        <v>494554.37</v>
      </c>
      <c r="O367" s="56">
        <v>494554.36</v>
      </c>
      <c r="P367" s="56">
        <f t="shared" si="145"/>
        <v>5884407.580000001</v>
      </c>
    </row>
    <row r="368" spans="1:16">
      <c r="A368" s="34" t="s">
        <v>895</v>
      </c>
      <c r="B368" s="33" t="s">
        <v>500</v>
      </c>
      <c r="C368" s="34" t="s">
        <v>896</v>
      </c>
      <c r="D368" s="56">
        <v>0</v>
      </c>
      <c r="E368" s="56">
        <v>0</v>
      </c>
      <c r="F368" s="56">
        <v>0</v>
      </c>
      <c r="G368" s="56">
        <v>0</v>
      </c>
      <c r="H368" s="56">
        <v>2550</v>
      </c>
      <c r="I368" s="56">
        <v>0</v>
      </c>
      <c r="J368" s="56">
        <v>0</v>
      </c>
      <c r="K368" s="56">
        <v>0</v>
      </c>
      <c r="L368" s="56"/>
      <c r="M368" s="56"/>
      <c r="N368" s="56"/>
      <c r="O368" s="56"/>
      <c r="P368" s="56">
        <f t="shared" si="145"/>
        <v>2550</v>
      </c>
    </row>
    <row r="369" spans="1:16" ht="18">
      <c r="A369" s="34" t="s">
        <v>897</v>
      </c>
      <c r="B369" s="33" t="s">
        <v>488</v>
      </c>
      <c r="C369" s="35" t="s">
        <v>898</v>
      </c>
      <c r="D369" s="56">
        <v>0</v>
      </c>
      <c r="E369" s="56">
        <v>0</v>
      </c>
      <c r="F369" s="56">
        <v>149498</v>
      </c>
      <c r="G369" s="56">
        <v>149498</v>
      </c>
      <c r="H369" s="56">
        <v>149498</v>
      </c>
      <c r="I369" s="56">
        <v>149498</v>
      </c>
      <c r="J369" s="56">
        <v>149498</v>
      </c>
      <c r="K369" s="56">
        <v>136046</v>
      </c>
      <c r="L369" s="56">
        <f>J369</f>
        <v>149498</v>
      </c>
      <c r="M369" s="56">
        <f t="shared" ref="M369:O370" si="148">L369</f>
        <v>149498</v>
      </c>
      <c r="N369" s="56">
        <f t="shared" si="148"/>
        <v>149498</v>
      </c>
      <c r="O369" s="56">
        <f t="shared" si="148"/>
        <v>149498</v>
      </c>
      <c r="P369" s="56">
        <f t="shared" si="145"/>
        <v>1481528</v>
      </c>
    </row>
    <row r="370" spans="1:16" ht="18">
      <c r="A370" s="34" t="s">
        <v>899</v>
      </c>
      <c r="B370" s="33" t="s">
        <v>491</v>
      </c>
      <c r="C370" s="35" t="s">
        <v>900</v>
      </c>
      <c r="D370" s="56">
        <v>0</v>
      </c>
      <c r="E370" s="56">
        <v>0</v>
      </c>
      <c r="F370" s="56">
        <v>0</v>
      </c>
      <c r="G370" s="56">
        <v>10888.21</v>
      </c>
      <c r="H370" s="56">
        <v>10888.21</v>
      </c>
      <c r="I370" s="56">
        <v>10888.21</v>
      </c>
      <c r="J370" s="56">
        <v>10888.21</v>
      </c>
      <c r="K370" s="56">
        <v>10888.21</v>
      </c>
      <c r="L370" s="56">
        <f>K370</f>
        <v>10888.21</v>
      </c>
      <c r="M370" s="56">
        <f t="shared" si="148"/>
        <v>10888.21</v>
      </c>
      <c r="N370" s="56">
        <f t="shared" si="148"/>
        <v>10888.21</v>
      </c>
      <c r="O370" s="56">
        <f t="shared" si="148"/>
        <v>10888.21</v>
      </c>
      <c r="P370" s="56">
        <f>SUM(D370:O370)</f>
        <v>97993.889999999985</v>
      </c>
    </row>
    <row r="371" spans="1:16" ht="22.5">
      <c r="A371" s="52" t="s">
        <v>901</v>
      </c>
      <c r="B371" s="33"/>
      <c r="C371" s="57" t="s">
        <v>902</v>
      </c>
      <c r="D371" s="58">
        <f t="shared" ref="D371:P371" si="149">SUM(D372:D374)</f>
        <v>0</v>
      </c>
      <c r="E371" s="58">
        <f t="shared" si="149"/>
        <v>0</v>
      </c>
      <c r="F371" s="58">
        <f t="shared" si="149"/>
        <v>35640</v>
      </c>
      <c r="G371" s="58">
        <f t="shared" si="149"/>
        <v>35640</v>
      </c>
      <c r="H371" s="58">
        <f t="shared" si="149"/>
        <v>35640</v>
      </c>
      <c r="I371" s="58">
        <f t="shared" si="149"/>
        <v>45240</v>
      </c>
      <c r="J371" s="58">
        <f t="shared" si="149"/>
        <v>43767.12</v>
      </c>
      <c r="K371" s="58">
        <f t="shared" si="149"/>
        <v>29880</v>
      </c>
      <c r="L371" s="58">
        <f t="shared" si="149"/>
        <v>42807.12</v>
      </c>
      <c r="M371" s="58">
        <f t="shared" si="149"/>
        <v>37080</v>
      </c>
      <c r="N371" s="58">
        <f t="shared" si="149"/>
        <v>42807.12</v>
      </c>
      <c r="O371" s="58">
        <f t="shared" si="149"/>
        <v>37080</v>
      </c>
      <c r="P371" s="58">
        <f t="shared" si="149"/>
        <v>385581.36</v>
      </c>
    </row>
    <row r="372" spans="1:16">
      <c r="A372" s="34" t="s">
        <v>903</v>
      </c>
      <c r="B372" s="33" t="s">
        <v>564</v>
      </c>
      <c r="C372" s="34" t="s">
        <v>904</v>
      </c>
      <c r="D372" s="56">
        <v>0</v>
      </c>
      <c r="E372" s="56">
        <v>0</v>
      </c>
      <c r="F372" s="56">
        <v>0</v>
      </c>
      <c r="G372" s="56">
        <v>0</v>
      </c>
      <c r="H372" s="56">
        <v>0</v>
      </c>
      <c r="I372" s="56">
        <v>0</v>
      </c>
      <c r="J372" s="56">
        <v>5727.12</v>
      </c>
      <c r="K372" s="56">
        <v>0</v>
      </c>
      <c r="L372" s="56">
        <f>J372</f>
        <v>5727.12</v>
      </c>
      <c r="M372" s="56">
        <v>0</v>
      </c>
      <c r="N372" s="56">
        <f>L372</f>
        <v>5727.12</v>
      </c>
      <c r="O372" s="56">
        <v>0</v>
      </c>
      <c r="P372" s="56">
        <f t="shared" si="145"/>
        <v>17181.36</v>
      </c>
    </row>
    <row r="373" spans="1:16">
      <c r="A373" s="34" t="s">
        <v>905</v>
      </c>
      <c r="B373" s="33" t="s">
        <v>494</v>
      </c>
      <c r="C373" s="34" t="s">
        <v>906</v>
      </c>
      <c r="D373" s="56">
        <v>0</v>
      </c>
      <c r="E373" s="56">
        <v>0</v>
      </c>
      <c r="F373" s="56">
        <v>35640</v>
      </c>
      <c r="G373" s="56">
        <v>35640</v>
      </c>
      <c r="H373" s="56">
        <v>35640</v>
      </c>
      <c r="I373" s="56">
        <v>35640</v>
      </c>
      <c r="J373" s="56">
        <v>35640</v>
      </c>
      <c r="K373" s="56">
        <v>29880</v>
      </c>
      <c r="L373" s="56">
        <v>34680</v>
      </c>
      <c r="M373" s="56">
        <f t="shared" ref="M373:O374" si="150">L373</f>
        <v>34680</v>
      </c>
      <c r="N373" s="56">
        <f t="shared" si="150"/>
        <v>34680</v>
      </c>
      <c r="O373" s="56">
        <f t="shared" si="150"/>
        <v>34680</v>
      </c>
      <c r="P373" s="56">
        <f t="shared" si="145"/>
        <v>346800</v>
      </c>
    </row>
    <row r="374" spans="1:16" ht="12.75" customHeight="1">
      <c r="A374" s="34" t="s">
        <v>907</v>
      </c>
      <c r="B374" s="33" t="s">
        <v>506</v>
      </c>
      <c r="C374" s="34" t="s">
        <v>908</v>
      </c>
      <c r="D374" s="56">
        <v>0</v>
      </c>
      <c r="E374" s="56">
        <v>0</v>
      </c>
      <c r="F374" s="56">
        <v>0</v>
      </c>
      <c r="G374" s="56">
        <v>0</v>
      </c>
      <c r="H374" s="56">
        <v>0</v>
      </c>
      <c r="I374" s="56">
        <v>9600</v>
      </c>
      <c r="J374" s="56">
        <v>2400</v>
      </c>
      <c r="K374" s="56">
        <v>0</v>
      </c>
      <c r="L374" s="56">
        <f>J374</f>
        <v>2400</v>
      </c>
      <c r="M374" s="56">
        <f t="shared" si="150"/>
        <v>2400</v>
      </c>
      <c r="N374" s="56">
        <f t="shared" si="150"/>
        <v>2400</v>
      </c>
      <c r="O374" s="56">
        <f t="shared" si="150"/>
        <v>2400</v>
      </c>
      <c r="P374" s="56">
        <f t="shared" si="145"/>
        <v>21600</v>
      </c>
    </row>
    <row r="375" spans="1:16" ht="12.75" customHeight="1">
      <c r="A375" s="52" t="s">
        <v>909</v>
      </c>
      <c r="B375" s="33"/>
      <c r="C375" s="52" t="s">
        <v>910</v>
      </c>
      <c r="D375" s="58">
        <f t="shared" ref="D375:O375" si="151">SUM(D376:D379)</f>
        <v>47557.93</v>
      </c>
      <c r="E375" s="58">
        <f t="shared" si="151"/>
        <v>47557.93</v>
      </c>
      <c r="F375" s="58">
        <f t="shared" si="151"/>
        <v>0</v>
      </c>
      <c r="G375" s="58">
        <f t="shared" si="151"/>
        <v>47557.93</v>
      </c>
      <c r="H375" s="58">
        <f t="shared" si="151"/>
        <v>47557.93</v>
      </c>
      <c r="I375" s="58">
        <f t="shared" si="151"/>
        <v>47557.93</v>
      </c>
      <c r="J375" s="58">
        <f t="shared" si="151"/>
        <v>47557.93</v>
      </c>
      <c r="K375" s="58">
        <f t="shared" si="151"/>
        <v>47557.93</v>
      </c>
      <c r="L375" s="58">
        <f t="shared" si="151"/>
        <v>47557.93</v>
      </c>
      <c r="M375" s="58">
        <f t="shared" si="151"/>
        <v>47557.93</v>
      </c>
      <c r="N375" s="58">
        <f t="shared" si="151"/>
        <v>47557.93</v>
      </c>
      <c r="O375" s="58">
        <f t="shared" si="151"/>
        <v>47557.93</v>
      </c>
      <c r="P375" s="58">
        <f>SUM(P376:P379)</f>
        <v>523137.2300000001</v>
      </c>
    </row>
    <row r="376" spans="1:16" ht="12.75" customHeight="1">
      <c r="A376" s="34" t="s">
        <v>911</v>
      </c>
      <c r="B376" s="33" t="s">
        <v>29</v>
      </c>
      <c r="C376" s="34" t="s">
        <v>912</v>
      </c>
      <c r="D376" s="56">
        <v>28534.76</v>
      </c>
      <c r="E376" s="56">
        <v>28534.76</v>
      </c>
      <c r="F376" s="56">
        <v>0</v>
      </c>
      <c r="G376" s="56">
        <v>28534.76</v>
      </c>
      <c r="H376" s="56">
        <v>28534.76</v>
      </c>
      <c r="I376" s="56">
        <v>28534.76</v>
      </c>
      <c r="J376" s="56">
        <v>28534.76</v>
      </c>
      <c r="K376" s="56">
        <v>28534.76</v>
      </c>
      <c r="L376" s="56">
        <f>K376</f>
        <v>28534.76</v>
      </c>
      <c r="M376" s="56">
        <f>L376</f>
        <v>28534.76</v>
      </c>
      <c r="N376" s="56">
        <f>M376</f>
        <v>28534.76</v>
      </c>
      <c r="O376" s="56">
        <f>N376</f>
        <v>28534.76</v>
      </c>
      <c r="P376" s="56">
        <f t="shared" si="145"/>
        <v>313882.36000000004</v>
      </c>
    </row>
    <row r="377" spans="1:16" ht="12.75" customHeight="1">
      <c r="A377" s="34" t="s">
        <v>913</v>
      </c>
      <c r="B377" s="33" t="s">
        <v>32</v>
      </c>
      <c r="C377" s="34" t="s">
        <v>914</v>
      </c>
      <c r="D377" s="56">
        <v>2377.9</v>
      </c>
      <c r="E377" s="56">
        <v>2377.9</v>
      </c>
      <c r="F377" s="56">
        <v>0</v>
      </c>
      <c r="G377" s="56">
        <v>2377.9</v>
      </c>
      <c r="H377" s="56">
        <v>2377.9</v>
      </c>
      <c r="I377" s="56">
        <v>2377.9</v>
      </c>
      <c r="J377" s="56">
        <v>2377.9</v>
      </c>
      <c r="K377" s="56">
        <v>2377.9</v>
      </c>
      <c r="L377" s="56">
        <f t="shared" ref="L377:O379" si="152">K377</f>
        <v>2377.9</v>
      </c>
      <c r="M377" s="56">
        <f t="shared" si="152"/>
        <v>2377.9</v>
      </c>
      <c r="N377" s="56">
        <f t="shared" si="152"/>
        <v>2377.9</v>
      </c>
      <c r="O377" s="56">
        <f t="shared" si="152"/>
        <v>2377.9</v>
      </c>
      <c r="P377" s="56">
        <f t="shared" si="145"/>
        <v>26156.900000000005</v>
      </c>
    </row>
    <row r="378" spans="1:16" ht="12.75" customHeight="1">
      <c r="A378" s="34" t="s">
        <v>915</v>
      </c>
      <c r="B378" s="33" t="s">
        <v>35</v>
      </c>
      <c r="C378" s="34" t="s">
        <v>916</v>
      </c>
      <c r="D378" s="56">
        <v>7133.69</v>
      </c>
      <c r="E378" s="56">
        <v>7133.69</v>
      </c>
      <c r="F378" s="56">
        <v>0</v>
      </c>
      <c r="G378" s="56">
        <v>7133.69</v>
      </c>
      <c r="H378" s="56">
        <v>7133.69</v>
      </c>
      <c r="I378" s="56">
        <v>7133.69</v>
      </c>
      <c r="J378" s="56">
        <v>7133.69</v>
      </c>
      <c r="K378" s="56">
        <v>7133.69</v>
      </c>
      <c r="L378" s="56">
        <f t="shared" si="152"/>
        <v>7133.69</v>
      </c>
      <c r="M378" s="56">
        <f t="shared" si="152"/>
        <v>7133.69</v>
      </c>
      <c r="N378" s="56">
        <f t="shared" si="152"/>
        <v>7133.69</v>
      </c>
      <c r="O378" s="56">
        <f t="shared" si="152"/>
        <v>7133.69</v>
      </c>
      <c r="P378" s="56">
        <f t="shared" si="145"/>
        <v>78470.590000000011</v>
      </c>
    </row>
    <row r="379" spans="1:16" ht="12.75" customHeight="1">
      <c r="A379" s="34" t="s">
        <v>917</v>
      </c>
      <c r="B379" s="33" t="s">
        <v>249</v>
      </c>
      <c r="C379" s="34" t="s">
        <v>918</v>
      </c>
      <c r="D379" s="56">
        <v>9511.58</v>
      </c>
      <c r="E379" s="56">
        <v>9511.58</v>
      </c>
      <c r="F379" s="56">
        <v>0</v>
      </c>
      <c r="G379" s="56">
        <v>9511.58</v>
      </c>
      <c r="H379" s="56">
        <v>9511.58</v>
      </c>
      <c r="I379" s="56">
        <v>9511.58</v>
      </c>
      <c r="J379" s="56">
        <v>9511.58</v>
      </c>
      <c r="K379" s="56">
        <v>9511.58</v>
      </c>
      <c r="L379" s="56">
        <f t="shared" si="152"/>
        <v>9511.58</v>
      </c>
      <c r="M379" s="56">
        <f t="shared" si="152"/>
        <v>9511.58</v>
      </c>
      <c r="N379" s="56">
        <f t="shared" si="152"/>
        <v>9511.58</v>
      </c>
      <c r="O379" s="56">
        <f t="shared" si="152"/>
        <v>9511.58</v>
      </c>
      <c r="P379" s="56">
        <f t="shared" si="145"/>
        <v>104627.38</v>
      </c>
    </row>
    <row r="380" spans="1:16">
      <c r="A380" s="52" t="s">
        <v>919</v>
      </c>
      <c r="B380" s="33"/>
      <c r="C380" s="52" t="s">
        <v>920</v>
      </c>
      <c r="D380" s="58">
        <f>SUM(D381:D384)</f>
        <v>434415.64</v>
      </c>
      <c r="E380" s="58">
        <f t="shared" ref="E380:P380" si="153">SUM(E381:E384)</f>
        <v>9803.66</v>
      </c>
      <c r="F380" s="58">
        <f t="shared" si="153"/>
        <v>10903.27</v>
      </c>
      <c r="G380" s="58">
        <f t="shared" si="153"/>
        <v>1070801.76</v>
      </c>
      <c r="H380" s="58">
        <f t="shared" si="153"/>
        <v>12703.91</v>
      </c>
      <c r="I380" s="58">
        <f t="shared" si="153"/>
        <v>10445.540000000001</v>
      </c>
      <c r="J380" s="58">
        <f t="shared" si="153"/>
        <v>110297.68</v>
      </c>
      <c r="K380" s="58">
        <f t="shared" si="153"/>
        <v>10568.79</v>
      </c>
      <c r="L380" s="58">
        <f t="shared" si="153"/>
        <v>10500</v>
      </c>
      <c r="M380" s="58">
        <f t="shared" si="153"/>
        <v>10500</v>
      </c>
      <c r="N380" s="58">
        <f t="shared" si="153"/>
        <v>10500</v>
      </c>
      <c r="O380" s="58">
        <f t="shared" si="153"/>
        <v>10500</v>
      </c>
      <c r="P380" s="58">
        <f t="shared" si="153"/>
        <v>1711940.25</v>
      </c>
    </row>
    <row r="381" spans="1:16">
      <c r="A381" s="34" t="s">
        <v>921</v>
      </c>
      <c r="B381" s="33" t="s">
        <v>29</v>
      </c>
      <c r="C381" s="34" t="s">
        <v>922</v>
      </c>
      <c r="D381" s="58">
        <v>425170.87</v>
      </c>
      <c r="E381" s="58">
        <v>0</v>
      </c>
      <c r="F381" s="58">
        <v>0</v>
      </c>
      <c r="G381" s="58">
        <v>0</v>
      </c>
      <c r="H381" s="58">
        <v>0</v>
      </c>
      <c r="I381" s="58">
        <v>0</v>
      </c>
      <c r="J381" s="58">
        <v>0</v>
      </c>
      <c r="K381" s="58">
        <v>0</v>
      </c>
      <c r="L381" s="58"/>
      <c r="M381" s="58"/>
      <c r="N381" s="58"/>
      <c r="O381" s="58"/>
      <c r="P381" s="56">
        <f t="shared" si="145"/>
        <v>425170.87</v>
      </c>
    </row>
    <row r="382" spans="1:16">
      <c r="A382" s="34" t="s">
        <v>923</v>
      </c>
      <c r="B382" s="33" t="s">
        <v>29</v>
      </c>
      <c r="C382" s="34" t="s">
        <v>924</v>
      </c>
      <c r="D382" s="56">
        <v>9244.77</v>
      </c>
      <c r="E382" s="56">
        <v>9803.66</v>
      </c>
      <c r="F382" s="56">
        <v>10903.27</v>
      </c>
      <c r="G382" s="56">
        <v>12228.73</v>
      </c>
      <c r="H382" s="56">
        <v>12703.91</v>
      </c>
      <c r="I382" s="56">
        <v>10445.540000000001</v>
      </c>
      <c r="J382" s="56">
        <v>9827.1200000000008</v>
      </c>
      <c r="K382" s="56">
        <v>11039.35</v>
      </c>
      <c r="L382" s="56">
        <v>10500</v>
      </c>
      <c r="M382" s="56">
        <f>L382</f>
        <v>10500</v>
      </c>
      <c r="N382" s="56">
        <f>M382</f>
        <v>10500</v>
      </c>
      <c r="O382" s="56">
        <f>N382</f>
        <v>10500</v>
      </c>
      <c r="P382" s="56">
        <f t="shared" si="145"/>
        <v>128196.35</v>
      </c>
    </row>
    <row r="383" spans="1:16">
      <c r="A383" s="34" t="s">
        <v>925</v>
      </c>
      <c r="B383" s="33" t="s">
        <v>686</v>
      </c>
      <c r="C383" s="34" t="s">
        <v>926</v>
      </c>
      <c r="D383" s="56"/>
      <c r="E383" s="56"/>
      <c r="F383" s="56"/>
      <c r="G383" s="56"/>
      <c r="H383" s="56"/>
      <c r="I383" s="56"/>
      <c r="J383" s="56">
        <v>100470.56</v>
      </c>
      <c r="K383" s="56">
        <v>-470.56</v>
      </c>
      <c r="L383" s="56"/>
      <c r="M383" s="56"/>
      <c r="N383" s="56"/>
      <c r="O383" s="56"/>
      <c r="P383" s="56">
        <f t="shared" si="145"/>
        <v>100000</v>
      </c>
    </row>
    <row r="384" spans="1:16">
      <c r="A384" s="34" t="s">
        <v>927</v>
      </c>
      <c r="B384" s="33" t="s">
        <v>29</v>
      </c>
      <c r="C384" s="34" t="s">
        <v>928</v>
      </c>
      <c r="D384" s="56">
        <v>0</v>
      </c>
      <c r="E384" s="56">
        <v>0</v>
      </c>
      <c r="F384" s="56">
        <v>0</v>
      </c>
      <c r="G384" s="56">
        <v>1058573.03</v>
      </c>
      <c r="H384" s="56">
        <v>0</v>
      </c>
      <c r="I384" s="56">
        <v>0</v>
      </c>
      <c r="J384" s="56"/>
      <c r="K384" s="56">
        <v>0</v>
      </c>
      <c r="L384" s="56"/>
      <c r="M384" s="56"/>
      <c r="N384" s="56"/>
      <c r="O384" s="56"/>
      <c r="P384" s="56">
        <f t="shared" si="145"/>
        <v>1058573.03</v>
      </c>
    </row>
    <row r="385" spans="1:16">
      <c r="A385" s="49" t="s">
        <v>929</v>
      </c>
      <c r="B385" s="33"/>
      <c r="C385" s="49" t="s">
        <v>930</v>
      </c>
      <c r="D385" s="51">
        <f t="shared" ref="D385:P385" si="154">SUM(D386+D405+D422+D403)</f>
        <v>12640990.549999999</v>
      </c>
      <c r="E385" s="51">
        <f t="shared" si="154"/>
        <v>7974902.9200000009</v>
      </c>
      <c r="F385" s="51">
        <f t="shared" si="154"/>
        <v>8055656.9000000004</v>
      </c>
      <c r="G385" s="51">
        <f t="shared" si="154"/>
        <v>10388578.710000001</v>
      </c>
      <c r="H385" s="51">
        <f t="shared" si="154"/>
        <v>8795382.9900000002</v>
      </c>
      <c r="I385" s="51">
        <f t="shared" si="154"/>
        <v>9226528.8199999984</v>
      </c>
      <c r="J385" s="51">
        <f t="shared" si="154"/>
        <v>13644122.559999999</v>
      </c>
      <c r="K385" s="51">
        <f t="shared" si="154"/>
        <v>6513233.3600000003</v>
      </c>
      <c r="L385" s="51">
        <f t="shared" si="154"/>
        <v>8704581.75</v>
      </c>
      <c r="M385" s="51">
        <f t="shared" si="154"/>
        <v>6625121.75</v>
      </c>
      <c r="N385" s="51">
        <f t="shared" si="154"/>
        <v>7641111.75</v>
      </c>
      <c r="O385" s="51">
        <f t="shared" si="154"/>
        <v>12216702.99</v>
      </c>
      <c r="P385" s="51">
        <f t="shared" si="154"/>
        <v>112426915.05</v>
      </c>
    </row>
    <row r="386" spans="1:16">
      <c r="A386" s="52" t="s">
        <v>931</v>
      </c>
      <c r="B386" s="33"/>
      <c r="C386" s="52" t="s">
        <v>932</v>
      </c>
      <c r="D386" s="58">
        <f>SUM(D387+D392+D397+D402)</f>
        <v>12623269.209999999</v>
      </c>
      <c r="E386" s="58">
        <f>SUM(E387+E392+E397+E402)</f>
        <v>7316395.0800000001</v>
      </c>
      <c r="F386" s="58">
        <f>SUM(F387+F392+F397+F402)</f>
        <v>7569061.0100000007</v>
      </c>
      <c r="G386" s="58">
        <f>SUM(G387+G392+G397+G402)</f>
        <v>10355547.780000001</v>
      </c>
      <c r="H386" s="58">
        <f>SUM(H387+H392+H397+H402)</f>
        <v>8789137.7100000009</v>
      </c>
      <c r="I386" s="58">
        <f t="shared" ref="I386:O386" si="155">SUM(I387+I392+I397+I402)</f>
        <v>8302604.0299999993</v>
      </c>
      <c r="J386" s="58">
        <f t="shared" si="155"/>
        <v>10999236.959999999</v>
      </c>
      <c r="K386" s="58">
        <f t="shared" si="155"/>
        <v>6506647.2400000002</v>
      </c>
      <c r="L386" s="58">
        <f t="shared" si="155"/>
        <v>8187190.0099999998</v>
      </c>
      <c r="M386" s="58">
        <f t="shared" si="155"/>
        <v>6107730.0099999998</v>
      </c>
      <c r="N386" s="58">
        <f t="shared" si="155"/>
        <v>7123720.0099999998</v>
      </c>
      <c r="O386" s="58">
        <f t="shared" si="155"/>
        <v>11699311.25</v>
      </c>
      <c r="P386" s="58">
        <f>SUM(P387+P392+P397+P402)</f>
        <v>105579850.3</v>
      </c>
    </row>
    <row r="387" spans="1:16">
      <c r="A387" s="52" t="s">
        <v>933</v>
      </c>
      <c r="B387" s="33"/>
      <c r="C387" s="52" t="s">
        <v>934</v>
      </c>
      <c r="D387" s="58">
        <f>SUM(D388:D391)</f>
        <v>5237593.28</v>
      </c>
      <c r="E387" s="58">
        <f>SUM(E388:E391)</f>
        <v>5695009.46</v>
      </c>
      <c r="F387" s="58">
        <f>SUM(F388:F391)</f>
        <v>5724741.1500000004</v>
      </c>
      <c r="G387" s="58">
        <f>SUM(G388:G391)</f>
        <v>7202003.9400000004</v>
      </c>
      <c r="H387" s="58">
        <f>SUM(H388:H391)</f>
        <v>5121647.8500000006</v>
      </c>
      <c r="I387" s="58">
        <f t="shared" ref="I387:O387" si="156">SUM(I388:I391)</f>
        <v>4977030.9499999993</v>
      </c>
      <c r="J387" s="58">
        <f t="shared" si="156"/>
        <v>7390953.9000000004</v>
      </c>
      <c r="K387" s="58">
        <f t="shared" si="156"/>
        <v>5194180.79</v>
      </c>
      <c r="L387" s="58">
        <f t="shared" si="156"/>
        <v>7486601.25</v>
      </c>
      <c r="M387" s="58">
        <f t="shared" si="156"/>
        <v>5581923.75</v>
      </c>
      <c r="N387" s="58">
        <f t="shared" si="156"/>
        <v>6671813.75</v>
      </c>
      <c r="O387" s="58">
        <f t="shared" si="156"/>
        <v>8092298.75</v>
      </c>
      <c r="P387" s="58">
        <f>SUM(P388:P391)</f>
        <v>74375798.820000008</v>
      </c>
    </row>
    <row r="388" spans="1:16">
      <c r="A388" s="34" t="s">
        <v>935</v>
      </c>
      <c r="B388" s="33" t="s">
        <v>29</v>
      </c>
      <c r="C388" s="34" t="s">
        <v>936</v>
      </c>
      <c r="D388" s="56">
        <v>3142555.97</v>
      </c>
      <c r="E388" s="56">
        <v>3417005.67</v>
      </c>
      <c r="F388" s="56">
        <v>3434844.7</v>
      </c>
      <c r="G388" s="56">
        <v>4321202.3600000003</v>
      </c>
      <c r="H388" s="56">
        <v>3072988.71</v>
      </c>
      <c r="I388" s="56">
        <v>2986218.57</v>
      </c>
      <c r="J388" s="56">
        <v>4434572.33</v>
      </c>
      <c r="K388" s="56">
        <v>3116508.48</v>
      </c>
      <c r="L388" s="56">
        <v>4491960.75</v>
      </c>
      <c r="M388" s="56">
        <v>3349154.25</v>
      </c>
      <c r="N388" s="56">
        <v>4003088.25</v>
      </c>
      <c r="O388" s="56">
        <v>4855379.25</v>
      </c>
      <c r="P388" s="56">
        <f t="shared" ref="P388:P402" si="157">SUM(D388:O388)</f>
        <v>44625479.290000007</v>
      </c>
    </row>
    <row r="389" spans="1:16">
      <c r="A389" s="34" t="s">
        <v>937</v>
      </c>
      <c r="B389" s="33" t="s">
        <v>32</v>
      </c>
      <c r="C389" s="34" t="s">
        <v>938</v>
      </c>
      <c r="D389" s="56">
        <v>261879.66</v>
      </c>
      <c r="E389" s="56">
        <v>284750.48</v>
      </c>
      <c r="F389" s="56">
        <v>286237.05</v>
      </c>
      <c r="G389" s="56">
        <v>360100.2</v>
      </c>
      <c r="H389" s="56">
        <v>256082.39</v>
      </c>
      <c r="I389" s="56">
        <v>248851.55</v>
      </c>
      <c r="J389" s="56">
        <v>369547.7</v>
      </c>
      <c r="K389" s="56">
        <v>259709.04</v>
      </c>
      <c r="L389" s="56">
        <v>374330.06</v>
      </c>
      <c r="M389" s="56">
        <v>279096.19</v>
      </c>
      <c r="N389" s="56">
        <v>333590.69</v>
      </c>
      <c r="O389" s="56">
        <v>404614.94</v>
      </c>
      <c r="P389" s="56">
        <f t="shared" si="157"/>
        <v>3718789.9499999997</v>
      </c>
    </row>
    <row r="390" spans="1:16">
      <c r="A390" s="34" t="s">
        <v>939</v>
      </c>
      <c r="B390" s="33" t="s">
        <v>35</v>
      </c>
      <c r="C390" s="34" t="s">
        <v>940</v>
      </c>
      <c r="D390" s="56">
        <v>785638.99</v>
      </c>
      <c r="E390" s="56">
        <v>854251.42</v>
      </c>
      <c r="F390" s="56">
        <v>858711.17</v>
      </c>
      <c r="G390" s="56">
        <v>1080300.5900000001</v>
      </c>
      <c r="H390" s="56">
        <v>768247.18</v>
      </c>
      <c r="I390" s="56">
        <v>746554.64</v>
      </c>
      <c r="J390" s="56">
        <v>1108643.0900000001</v>
      </c>
      <c r="K390" s="56">
        <v>779127.12</v>
      </c>
      <c r="L390" s="56">
        <v>1122990.19</v>
      </c>
      <c r="M390" s="56">
        <v>837288.56</v>
      </c>
      <c r="N390" s="56">
        <v>1000772.06</v>
      </c>
      <c r="O390" s="56">
        <v>1213844.81</v>
      </c>
      <c r="P390" s="56">
        <f t="shared" si="157"/>
        <v>11156369.82</v>
      </c>
    </row>
    <row r="391" spans="1:16">
      <c r="A391" s="34" t="s">
        <v>941</v>
      </c>
      <c r="B391" s="33" t="s">
        <v>249</v>
      </c>
      <c r="C391" s="34" t="s">
        <v>942</v>
      </c>
      <c r="D391" s="56">
        <v>1047518.66</v>
      </c>
      <c r="E391" s="56">
        <v>1139001.8899999999</v>
      </c>
      <c r="F391" s="56">
        <v>1144948.23</v>
      </c>
      <c r="G391" s="56">
        <v>1440400.79</v>
      </c>
      <c r="H391" s="56">
        <v>1024329.57</v>
      </c>
      <c r="I391" s="56">
        <v>995406.19</v>
      </c>
      <c r="J391" s="56">
        <v>1478190.78</v>
      </c>
      <c r="K391" s="56">
        <v>1038836.15</v>
      </c>
      <c r="L391" s="56">
        <v>1497320.25</v>
      </c>
      <c r="M391" s="56">
        <v>1116384.75</v>
      </c>
      <c r="N391" s="56">
        <v>1334362.75</v>
      </c>
      <c r="O391" s="56">
        <v>1618459.75</v>
      </c>
      <c r="P391" s="56">
        <f t="shared" si="157"/>
        <v>14875159.76</v>
      </c>
    </row>
    <row r="392" spans="1:16">
      <c r="A392" s="52" t="s">
        <v>943</v>
      </c>
      <c r="B392" s="33"/>
      <c r="C392" s="52" t="s">
        <v>944</v>
      </c>
      <c r="D392" s="58">
        <f t="shared" ref="D392:O392" si="158">SUM(D393:D396)</f>
        <v>7229833.8499999996</v>
      </c>
      <c r="E392" s="58">
        <f t="shared" si="158"/>
        <v>1525556.8200000003</v>
      </c>
      <c r="F392" s="58">
        <f t="shared" si="158"/>
        <v>1750586.08</v>
      </c>
      <c r="G392" s="58">
        <f t="shared" si="158"/>
        <v>3041886.7700000005</v>
      </c>
      <c r="H392" s="58">
        <f>SUM(H393:H396)</f>
        <v>3561838.41</v>
      </c>
      <c r="I392" s="58">
        <f t="shared" si="158"/>
        <v>3212619.1399999997</v>
      </c>
      <c r="J392" s="58">
        <f t="shared" si="158"/>
        <v>3495972.71</v>
      </c>
      <c r="K392" s="58">
        <f t="shared" si="158"/>
        <v>1204459.67</v>
      </c>
      <c r="L392" s="58">
        <f t="shared" si="158"/>
        <v>574517.51</v>
      </c>
      <c r="M392" s="58">
        <f t="shared" si="158"/>
        <v>402793.75</v>
      </c>
      <c r="N392" s="58">
        <f t="shared" si="158"/>
        <v>321898.75</v>
      </c>
      <c r="O392" s="58">
        <f t="shared" si="158"/>
        <v>3482673.75</v>
      </c>
      <c r="P392" s="58">
        <f>SUM(P393:P396)</f>
        <v>29804637.209999997</v>
      </c>
    </row>
    <row r="393" spans="1:16">
      <c r="A393" s="34" t="s">
        <v>945</v>
      </c>
      <c r="B393" s="33" t="s">
        <v>29</v>
      </c>
      <c r="C393" s="34" t="s">
        <v>946</v>
      </c>
      <c r="D393" s="56">
        <v>4337900.5599999996</v>
      </c>
      <c r="E393" s="56">
        <v>915346.18</v>
      </c>
      <c r="F393" s="56">
        <v>1050351.6299999999</v>
      </c>
      <c r="G393" s="56">
        <v>1825132.04</v>
      </c>
      <c r="H393" s="56">
        <v>2137103.02</v>
      </c>
      <c r="I393" s="56">
        <v>1927571.45</v>
      </c>
      <c r="J393" s="56">
        <v>2097583.59</v>
      </c>
      <c r="K393" s="56">
        <v>722675.76</v>
      </c>
      <c r="L393" s="56">
        <v>344710.5</v>
      </c>
      <c r="M393" s="56">
        <v>241676.25</v>
      </c>
      <c r="N393" s="56">
        <v>193139.25</v>
      </c>
      <c r="O393" s="56">
        <v>2089604.25</v>
      </c>
      <c r="P393" s="56">
        <f t="shared" si="157"/>
        <v>17882794.479999997</v>
      </c>
    </row>
    <row r="394" spans="1:16">
      <c r="A394" s="34" t="s">
        <v>947</v>
      </c>
      <c r="B394" s="33" t="s">
        <v>32</v>
      </c>
      <c r="C394" s="34" t="s">
        <v>948</v>
      </c>
      <c r="D394" s="56">
        <v>361491.61</v>
      </c>
      <c r="E394" s="56">
        <v>76278.8</v>
      </c>
      <c r="F394" s="56">
        <v>87529.32</v>
      </c>
      <c r="G394" s="56">
        <v>152094.34</v>
      </c>
      <c r="H394" s="56">
        <v>178091.93</v>
      </c>
      <c r="I394" s="56">
        <v>160630.96</v>
      </c>
      <c r="J394" s="56">
        <v>174798.64</v>
      </c>
      <c r="K394" s="56">
        <v>60223</v>
      </c>
      <c r="L394" s="56">
        <v>28725.88</v>
      </c>
      <c r="M394" s="56">
        <v>20139.689999999999</v>
      </c>
      <c r="N394" s="56">
        <v>16094.94</v>
      </c>
      <c r="O394" s="56">
        <v>174133.69</v>
      </c>
      <c r="P394" s="56">
        <f t="shared" si="157"/>
        <v>1490232.7999999998</v>
      </c>
    </row>
    <row r="395" spans="1:16">
      <c r="A395" s="34" t="s">
        <v>949</v>
      </c>
      <c r="B395" s="33" t="s">
        <v>35</v>
      </c>
      <c r="C395" s="34" t="s">
        <v>950</v>
      </c>
      <c r="D395" s="56">
        <v>1084474.97</v>
      </c>
      <c r="E395" s="56">
        <v>228836.49</v>
      </c>
      <c r="F395" s="56">
        <v>262587.90000000002</v>
      </c>
      <c r="G395" s="56">
        <v>456283.02</v>
      </c>
      <c r="H395" s="56">
        <v>534275.77</v>
      </c>
      <c r="I395" s="56">
        <v>481892.87</v>
      </c>
      <c r="J395" s="56">
        <v>524395.91</v>
      </c>
      <c r="K395" s="56">
        <v>180668.96</v>
      </c>
      <c r="L395" s="56">
        <v>86177.63</v>
      </c>
      <c r="M395" s="56">
        <v>60419.06</v>
      </c>
      <c r="N395" s="56">
        <v>48284.81</v>
      </c>
      <c r="O395" s="56">
        <v>522401.06</v>
      </c>
      <c r="P395" s="56">
        <f t="shared" si="157"/>
        <v>4470698.45</v>
      </c>
    </row>
    <row r="396" spans="1:16">
      <c r="A396" s="34" t="s">
        <v>951</v>
      </c>
      <c r="B396" s="33" t="s">
        <v>249</v>
      </c>
      <c r="C396" s="34" t="s">
        <v>952</v>
      </c>
      <c r="D396" s="56">
        <v>1445966.71</v>
      </c>
      <c r="E396" s="56">
        <v>305095.34999999998</v>
      </c>
      <c r="F396" s="56">
        <v>350117.23</v>
      </c>
      <c r="G396" s="56">
        <v>608377.37</v>
      </c>
      <c r="H396" s="56">
        <v>712367.69</v>
      </c>
      <c r="I396" s="56">
        <v>642523.86</v>
      </c>
      <c r="J396" s="56">
        <v>699194.57</v>
      </c>
      <c r="K396" s="56">
        <v>240891.95</v>
      </c>
      <c r="L396" s="56">
        <v>114903.5</v>
      </c>
      <c r="M396" s="56">
        <v>80558.75</v>
      </c>
      <c r="N396" s="56">
        <v>64379.75</v>
      </c>
      <c r="O396" s="56">
        <v>696534.75</v>
      </c>
      <c r="P396" s="56">
        <f t="shared" si="157"/>
        <v>5960911.4800000004</v>
      </c>
    </row>
    <row r="397" spans="1:16">
      <c r="A397" s="52" t="s">
        <v>953</v>
      </c>
      <c r="B397" s="33"/>
      <c r="C397" s="52" t="s">
        <v>954</v>
      </c>
      <c r="D397" s="58">
        <f t="shared" ref="D397:O397" si="159">SUM(D398:D401)</f>
        <v>127545.51000000001</v>
      </c>
      <c r="E397" s="58">
        <f t="shared" si="159"/>
        <v>95828.800000000003</v>
      </c>
      <c r="F397" s="58">
        <f t="shared" si="159"/>
        <v>93733.78</v>
      </c>
      <c r="G397" s="58">
        <f t="shared" si="159"/>
        <v>111657.06999999999</v>
      </c>
      <c r="H397" s="58">
        <f t="shared" si="159"/>
        <v>105651.45000000001</v>
      </c>
      <c r="I397" s="58">
        <f t="shared" si="159"/>
        <v>112953.94</v>
      </c>
      <c r="J397" s="58">
        <f t="shared" si="159"/>
        <v>112310.35</v>
      </c>
      <c r="K397" s="58">
        <f t="shared" si="159"/>
        <v>108006.78</v>
      </c>
      <c r="L397" s="58">
        <f t="shared" si="159"/>
        <v>126071.25</v>
      </c>
      <c r="M397" s="58">
        <f t="shared" si="159"/>
        <v>123012.51000000001</v>
      </c>
      <c r="N397" s="58">
        <f t="shared" si="159"/>
        <v>130007.51000000001</v>
      </c>
      <c r="O397" s="58">
        <f t="shared" si="159"/>
        <v>124338.75</v>
      </c>
      <c r="P397" s="58">
        <f>SUM(P398:P401)</f>
        <v>1371117.7000000002</v>
      </c>
    </row>
    <row r="398" spans="1:16">
      <c r="A398" s="34" t="s">
        <v>955</v>
      </c>
      <c r="B398" s="33" t="s">
        <v>29</v>
      </c>
      <c r="C398" s="34" t="s">
        <v>956</v>
      </c>
      <c r="D398" s="56">
        <v>76527.33</v>
      </c>
      <c r="E398" s="56">
        <v>57497.3</v>
      </c>
      <c r="F398" s="56">
        <v>56240.26</v>
      </c>
      <c r="G398" s="56">
        <v>66994.22</v>
      </c>
      <c r="H398" s="56">
        <v>63390.87</v>
      </c>
      <c r="I398" s="56">
        <v>67772.38</v>
      </c>
      <c r="J398" s="56">
        <v>67386.210000000006</v>
      </c>
      <c r="K398" s="56">
        <v>64804.07</v>
      </c>
      <c r="L398" s="56">
        <v>75642.75</v>
      </c>
      <c r="M398" s="56">
        <v>73807.5</v>
      </c>
      <c r="N398" s="56">
        <v>78004.5</v>
      </c>
      <c r="O398" s="56">
        <v>74603.25</v>
      </c>
      <c r="P398" s="56">
        <f>SUM(D398:O398)</f>
        <v>822670.64000000013</v>
      </c>
    </row>
    <row r="399" spans="1:16">
      <c r="A399" s="34" t="s">
        <v>957</v>
      </c>
      <c r="B399" s="33" t="s">
        <v>32</v>
      </c>
      <c r="C399" s="34" t="s">
        <v>958</v>
      </c>
      <c r="D399" s="56">
        <v>6377.27</v>
      </c>
      <c r="E399" s="56">
        <v>4791.43</v>
      </c>
      <c r="F399" s="56">
        <v>4686.6899999999996</v>
      </c>
      <c r="G399" s="56">
        <v>5582.86</v>
      </c>
      <c r="H399" s="56">
        <v>5282.57</v>
      </c>
      <c r="I399" s="56">
        <v>5647.69</v>
      </c>
      <c r="J399" s="56">
        <v>5615.52</v>
      </c>
      <c r="K399" s="56">
        <v>5400.34</v>
      </c>
      <c r="L399" s="56">
        <v>6303.56</v>
      </c>
      <c r="M399" s="56">
        <v>6150.63</v>
      </c>
      <c r="N399" s="56">
        <v>6500.38</v>
      </c>
      <c r="O399" s="56">
        <v>6216.94</v>
      </c>
      <c r="P399" s="56">
        <f>SUM(D399:O399)</f>
        <v>68555.87999999999</v>
      </c>
    </row>
    <row r="400" spans="1:16">
      <c r="A400" s="34" t="s">
        <v>959</v>
      </c>
      <c r="B400" s="33" t="s">
        <v>35</v>
      </c>
      <c r="C400" s="34" t="s">
        <v>960</v>
      </c>
      <c r="D400" s="56">
        <v>19131.82</v>
      </c>
      <c r="E400" s="56">
        <v>14374.31</v>
      </c>
      <c r="F400" s="56">
        <v>14060.07</v>
      </c>
      <c r="G400" s="56">
        <v>16748.57</v>
      </c>
      <c r="H400" s="56">
        <v>15847.72</v>
      </c>
      <c r="I400" s="56">
        <v>16943.080000000002</v>
      </c>
      <c r="J400" s="56">
        <v>16846.55</v>
      </c>
      <c r="K400" s="56">
        <v>16201.01</v>
      </c>
      <c r="L400" s="56">
        <v>18910.689999999999</v>
      </c>
      <c r="M400" s="56">
        <v>18451.88</v>
      </c>
      <c r="N400" s="56">
        <v>19501.13</v>
      </c>
      <c r="O400" s="56">
        <v>18650.810000000001</v>
      </c>
      <c r="P400" s="56">
        <f>SUM(D400:O400)</f>
        <v>205667.63999999998</v>
      </c>
    </row>
    <row r="401" spans="1:16">
      <c r="A401" s="34" t="s">
        <v>961</v>
      </c>
      <c r="B401" s="33" t="s">
        <v>249</v>
      </c>
      <c r="C401" s="34" t="s">
        <v>962</v>
      </c>
      <c r="D401" s="56">
        <v>25509.09</v>
      </c>
      <c r="E401" s="56">
        <v>19165.759999999998</v>
      </c>
      <c r="F401" s="56">
        <v>18746.759999999998</v>
      </c>
      <c r="G401" s="56">
        <v>22331.42</v>
      </c>
      <c r="H401" s="56">
        <v>21130.29</v>
      </c>
      <c r="I401" s="56">
        <v>22590.79</v>
      </c>
      <c r="J401" s="56">
        <v>22462.07</v>
      </c>
      <c r="K401" s="56">
        <v>21601.360000000001</v>
      </c>
      <c r="L401" s="56">
        <v>25214.25</v>
      </c>
      <c r="M401" s="56">
        <v>24602.5</v>
      </c>
      <c r="N401" s="56">
        <v>26001.5</v>
      </c>
      <c r="O401" s="56">
        <v>24867.75</v>
      </c>
      <c r="P401" s="56">
        <f>SUM(D401:O401)</f>
        <v>274223.54000000004</v>
      </c>
    </row>
    <row r="402" spans="1:16">
      <c r="A402" s="52" t="s">
        <v>963</v>
      </c>
      <c r="B402" s="33" t="s">
        <v>397</v>
      </c>
      <c r="C402" s="52" t="s">
        <v>964</v>
      </c>
      <c r="D402" s="58">
        <v>28296.57</v>
      </c>
      <c r="E402" s="58">
        <v>0</v>
      </c>
      <c r="F402" s="58">
        <v>0</v>
      </c>
      <c r="G402" s="58">
        <v>0</v>
      </c>
      <c r="H402" s="58">
        <v>0</v>
      </c>
      <c r="I402" s="58">
        <v>0</v>
      </c>
      <c r="J402" s="58">
        <v>0</v>
      </c>
      <c r="K402" s="58">
        <v>0</v>
      </c>
      <c r="L402" s="58"/>
      <c r="M402" s="58"/>
      <c r="N402" s="58"/>
      <c r="O402" s="58"/>
      <c r="P402" s="56">
        <f t="shared" si="157"/>
        <v>28296.57</v>
      </c>
    </row>
    <row r="403" spans="1:16">
      <c r="A403" s="52" t="s">
        <v>965</v>
      </c>
      <c r="B403" s="33"/>
      <c r="C403" s="52" t="s">
        <v>966</v>
      </c>
      <c r="D403" s="58">
        <f>D404</f>
        <v>0</v>
      </c>
      <c r="E403" s="58">
        <f t="shared" ref="E403:P403" si="160">E404</f>
        <v>0</v>
      </c>
      <c r="F403" s="58">
        <f t="shared" si="160"/>
        <v>0</v>
      </c>
      <c r="G403" s="58">
        <f t="shared" si="160"/>
        <v>0</v>
      </c>
      <c r="H403" s="58">
        <f t="shared" si="160"/>
        <v>0</v>
      </c>
      <c r="I403" s="58">
        <f t="shared" si="160"/>
        <v>0</v>
      </c>
      <c r="J403" s="58">
        <f t="shared" si="160"/>
        <v>0</v>
      </c>
      <c r="K403" s="58">
        <f t="shared" si="160"/>
        <v>0</v>
      </c>
      <c r="L403" s="58">
        <f t="shared" si="160"/>
        <v>0</v>
      </c>
      <c r="M403" s="58">
        <f t="shared" si="160"/>
        <v>0</v>
      </c>
      <c r="N403" s="58">
        <f t="shared" si="160"/>
        <v>0</v>
      </c>
      <c r="O403" s="58">
        <f t="shared" si="160"/>
        <v>0</v>
      </c>
      <c r="P403" s="58">
        <f t="shared" si="160"/>
        <v>0</v>
      </c>
    </row>
    <row r="404" spans="1:16">
      <c r="A404" s="34" t="s">
        <v>967</v>
      </c>
      <c r="B404" s="33" t="s">
        <v>29</v>
      </c>
      <c r="C404" s="34" t="s">
        <v>968</v>
      </c>
      <c r="D404" s="56">
        <v>0</v>
      </c>
      <c r="E404" s="56">
        <v>0</v>
      </c>
      <c r="F404" s="56">
        <v>0</v>
      </c>
      <c r="G404" s="56">
        <v>0</v>
      </c>
      <c r="H404" s="56">
        <v>0</v>
      </c>
      <c r="I404" s="56">
        <v>0</v>
      </c>
      <c r="J404" s="56">
        <v>0</v>
      </c>
      <c r="K404" s="56"/>
      <c r="L404" s="56"/>
      <c r="M404" s="56"/>
      <c r="N404" s="56"/>
      <c r="O404" s="56"/>
      <c r="P404" s="56">
        <f>SUM(D404:O404)</f>
        <v>0</v>
      </c>
    </row>
    <row r="405" spans="1:16" ht="22.5">
      <c r="A405" s="52" t="s">
        <v>969</v>
      </c>
      <c r="B405" s="33"/>
      <c r="C405" s="57" t="s">
        <v>970</v>
      </c>
      <c r="D405" s="58">
        <f t="shared" ref="D405:P405" si="161">SUM(D406:D421)</f>
        <v>3796.64</v>
      </c>
      <c r="E405" s="58">
        <f t="shared" si="161"/>
        <v>655398.31000000006</v>
      </c>
      <c r="F405" s="58">
        <f t="shared" si="161"/>
        <v>483302.93000000005</v>
      </c>
      <c r="G405" s="58">
        <f t="shared" si="161"/>
        <v>0</v>
      </c>
      <c r="H405" s="58">
        <f t="shared" si="161"/>
        <v>0</v>
      </c>
      <c r="I405" s="58">
        <f t="shared" si="161"/>
        <v>911455.52</v>
      </c>
      <c r="J405" s="58">
        <f t="shared" si="161"/>
        <v>2632476.5600000005</v>
      </c>
      <c r="K405" s="58">
        <f t="shared" si="161"/>
        <v>0</v>
      </c>
      <c r="L405" s="58">
        <f t="shared" si="161"/>
        <v>510761.74</v>
      </c>
      <c r="M405" s="58">
        <f t="shared" si="161"/>
        <v>510761.74</v>
      </c>
      <c r="N405" s="58">
        <f t="shared" si="161"/>
        <v>510761.74</v>
      </c>
      <c r="O405" s="58">
        <f t="shared" si="161"/>
        <v>510761.74</v>
      </c>
      <c r="P405" s="58">
        <f t="shared" si="161"/>
        <v>6729476.9199999999</v>
      </c>
    </row>
    <row r="406" spans="1:16">
      <c r="A406" s="34" t="s">
        <v>971</v>
      </c>
      <c r="B406" s="33" t="s">
        <v>328</v>
      </c>
      <c r="C406" s="34" t="s">
        <v>972</v>
      </c>
      <c r="D406" s="58">
        <v>0</v>
      </c>
      <c r="E406" s="58">
        <v>0</v>
      </c>
      <c r="F406" s="58">
        <v>0</v>
      </c>
      <c r="G406" s="58"/>
      <c r="H406" s="58">
        <v>0</v>
      </c>
      <c r="I406" s="58">
        <v>0</v>
      </c>
      <c r="J406" s="58">
        <v>975000</v>
      </c>
      <c r="K406" s="58"/>
      <c r="L406" s="58">
        <f>K406</f>
        <v>0</v>
      </c>
      <c r="M406" s="58">
        <f>L406</f>
        <v>0</v>
      </c>
      <c r="N406" s="58">
        <f>M406</f>
        <v>0</v>
      </c>
      <c r="O406" s="58">
        <f>N406</f>
        <v>0</v>
      </c>
      <c r="P406" s="56">
        <f>SUM(D406:O406)</f>
        <v>975000</v>
      </c>
    </row>
    <row r="407" spans="1:16">
      <c r="A407" s="34" t="s">
        <v>973</v>
      </c>
      <c r="B407" s="33" t="s">
        <v>352</v>
      </c>
      <c r="C407" s="34" t="s">
        <v>974</v>
      </c>
      <c r="D407" s="56">
        <v>0</v>
      </c>
      <c r="E407" s="56">
        <v>120696.27</v>
      </c>
      <c r="F407" s="56">
        <v>120696.27</v>
      </c>
      <c r="G407" s="56"/>
      <c r="H407" s="56">
        <v>0</v>
      </c>
      <c r="I407" s="56">
        <v>120696.27</v>
      </c>
      <c r="J407" s="56">
        <v>210696.27</v>
      </c>
      <c r="K407" s="56"/>
      <c r="L407" s="58">
        <v>120696.27</v>
      </c>
      <c r="M407" s="58">
        <f t="shared" ref="M407:O421" si="162">L407</f>
        <v>120696.27</v>
      </c>
      <c r="N407" s="58">
        <f t="shared" si="162"/>
        <v>120696.27</v>
      </c>
      <c r="O407" s="58">
        <f t="shared" si="162"/>
        <v>120696.27</v>
      </c>
      <c r="P407" s="56">
        <f t="shared" ref="P407:P425" si="163">SUM(D407:O407)</f>
        <v>1055570.1599999999</v>
      </c>
    </row>
    <row r="408" spans="1:16">
      <c r="A408" s="34" t="s">
        <v>975</v>
      </c>
      <c r="B408" s="33" t="s">
        <v>301</v>
      </c>
      <c r="C408" s="34" t="s">
        <v>976</v>
      </c>
      <c r="D408" s="56"/>
      <c r="E408" s="56">
        <v>85000</v>
      </c>
      <c r="F408" s="56">
        <v>35000</v>
      </c>
      <c r="G408" s="56"/>
      <c r="H408" s="56">
        <v>0</v>
      </c>
      <c r="I408" s="56">
        <v>160000</v>
      </c>
      <c r="J408" s="56">
        <v>35000</v>
      </c>
      <c r="K408" s="56"/>
      <c r="L408" s="58">
        <v>35000</v>
      </c>
      <c r="M408" s="58">
        <f t="shared" si="162"/>
        <v>35000</v>
      </c>
      <c r="N408" s="58">
        <f t="shared" si="162"/>
        <v>35000</v>
      </c>
      <c r="O408" s="58">
        <f t="shared" si="162"/>
        <v>35000</v>
      </c>
      <c r="P408" s="56">
        <f t="shared" si="163"/>
        <v>455000</v>
      </c>
    </row>
    <row r="409" spans="1:16">
      <c r="A409" s="34" t="s">
        <v>977</v>
      </c>
      <c r="B409" s="33" t="s">
        <v>283</v>
      </c>
      <c r="C409" s="34" t="s">
        <v>978</v>
      </c>
      <c r="D409" s="56"/>
      <c r="E409" s="56">
        <v>41690.199999999997</v>
      </c>
      <c r="F409" s="56">
        <v>0</v>
      </c>
      <c r="G409" s="56"/>
      <c r="H409" s="56">
        <v>0</v>
      </c>
      <c r="I409" s="56">
        <v>0</v>
      </c>
      <c r="J409" s="56">
        <v>83380.399999999994</v>
      </c>
      <c r="K409" s="56"/>
      <c r="L409" s="58">
        <v>20845.099999999999</v>
      </c>
      <c r="M409" s="58">
        <f t="shared" si="162"/>
        <v>20845.099999999999</v>
      </c>
      <c r="N409" s="58">
        <f t="shared" si="162"/>
        <v>20845.099999999999</v>
      </c>
      <c r="O409" s="58">
        <f t="shared" si="162"/>
        <v>20845.099999999999</v>
      </c>
      <c r="P409" s="56">
        <f t="shared" si="163"/>
        <v>208451</v>
      </c>
    </row>
    <row r="410" spans="1:16">
      <c r="A410" s="34" t="s">
        <v>979</v>
      </c>
      <c r="B410" s="33" t="s">
        <v>334</v>
      </c>
      <c r="C410" s="34" t="s">
        <v>980</v>
      </c>
      <c r="D410" s="56"/>
      <c r="E410" s="56">
        <v>18500</v>
      </c>
      <c r="F410" s="56">
        <v>18500</v>
      </c>
      <c r="G410" s="56"/>
      <c r="H410" s="56">
        <v>0</v>
      </c>
      <c r="I410" s="56">
        <v>18500</v>
      </c>
      <c r="J410" s="56">
        <v>88500</v>
      </c>
      <c r="K410" s="56"/>
      <c r="L410" s="58">
        <v>18500</v>
      </c>
      <c r="M410" s="58">
        <f t="shared" si="162"/>
        <v>18500</v>
      </c>
      <c r="N410" s="58">
        <f t="shared" si="162"/>
        <v>18500</v>
      </c>
      <c r="O410" s="58">
        <f t="shared" si="162"/>
        <v>18500</v>
      </c>
      <c r="P410" s="56">
        <f t="shared" si="163"/>
        <v>218000</v>
      </c>
    </row>
    <row r="411" spans="1:16">
      <c r="A411" s="34" t="s">
        <v>981</v>
      </c>
      <c r="B411" s="33" t="s">
        <v>268</v>
      </c>
      <c r="C411" s="34" t="s">
        <v>982</v>
      </c>
      <c r="D411" s="56"/>
      <c r="E411" s="56">
        <v>69000</v>
      </c>
      <c r="F411" s="56">
        <v>69000</v>
      </c>
      <c r="G411" s="56"/>
      <c r="H411" s="56">
        <v>0</v>
      </c>
      <c r="I411" s="56">
        <v>138000</v>
      </c>
      <c r="J411" s="56">
        <v>245750</v>
      </c>
      <c r="K411" s="56"/>
      <c r="L411" s="58">
        <v>69000</v>
      </c>
      <c r="M411" s="58">
        <f t="shared" si="162"/>
        <v>69000</v>
      </c>
      <c r="N411" s="58">
        <f t="shared" si="162"/>
        <v>69000</v>
      </c>
      <c r="O411" s="58">
        <f t="shared" si="162"/>
        <v>69000</v>
      </c>
      <c r="P411" s="56">
        <f t="shared" si="163"/>
        <v>797750</v>
      </c>
    </row>
    <row r="412" spans="1:16">
      <c r="A412" s="34" t="s">
        <v>983</v>
      </c>
      <c r="B412" s="33" t="s">
        <v>355</v>
      </c>
      <c r="C412" s="34" t="s">
        <v>984</v>
      </c>
      <c r="D412" s="56"/>
      <c r="E412" s="56">
        <v>11207.04</v>
      </c>
      <c r="F412" s="56">
        <v>0</v>
      </c>
      <c r="G412" s="56"/>
      <c r="H412" s="56">
        <v>0</v>
      </c>
      <c r="I412" s="56">
        <v>52897.24</v>
      </c>
      <c r="J412" s="56">
        <v>86518.36</v>
      </c>
      <c r="K412" s="56"/>
      <c r="L412" s="58">
        <v>11207.04</v>
      </c>
      <c r="M412" s="58">
        <f t="shared" si="162"/>
        <v>11207.04</v>
      </c>
      <c r="N412" s="58">
        <f t="shared" si="162"/>
        <v>11207.04</v>
      </c>
      <c r="O412" s="58">
        <f t="shared" si="162"/>
        <v>11207.04</v>
      </c>
      <c r="P412" s="56">
        <f t="shared" si="163"/>
        <v>195450.80000000005</v>
      </c>
    </row>
    <row r="413" spans="1:16">
      <c r="A413" s="34" t="s">
        <v>985</v>
      </c>
      <c r="B413" s="33" t="s">
        <v>358</v>
      </c>
      <c r="C413" s="34" t="s">
        <v>986</v>
      </c>
      <c r="D413" s="56"/>
      <c r="E413" s="56">
        <v>3670</v>
      </c>
      <c r="F413" s="56">
        <v>7340</v>
      </c>
      <c r="G413" s="56"/>
      <c r="H413" s="56">
        <v>0</v>
      </c>
      <c r="I413" s="56">
        <v>14680</v>
      </c>
      <c r="J413" s="56">
        <v>3670</v>
      </c>
      <c r="K413" s="56"/>
      <c r="L413" s="58">
        <v>3670</v>
      </c>
      <c r="M413" s="58">
        <f t="shared" si="162"/>
        <v>3670</v>
      </c>
      <c r="N413" s="58">
        <f t="shared" si="162"/>
        <v>3670</v>
      </c>
      <c r="O413" s="58">
        <f t="shared" si="162"/>
        <v>3670</v>
      </c>
      <c r="P413" s="56">
        <f t="shared" si="163"/>
        <v>44040</v>
      </c>
    </row>
    <row r="414" spans="1:16">
      <c r="A414" s="34" t="s">
        <v>987</v>
      </c>
      <c r="B414" s="33" t="s">
        <v>361</v>
      </c>
      <c r="C414" s="34" t="s">
        <v>988</v>
      </c>
      <c r="D414" s="56"/>
      <c r="E414" s="56">
        <v>3883.33</v>
      </c>
      <c r="F414" s="56">
        <v>7766.66</v>
      </c>
      <c r="G414" s="56"/>
      <c r="H414" s="56">
        <v>0</v>
      </c>
      <c r="I414" s="56">
        <v>23653.32</v>
      </c>
      <c r="J414" s="56">
        <v>6843.33</v>
      </c>
      <c r="K414" s="56"/>
      <c r="L414" s="58">
        <v>6843.33</v>
      </c>
      <c r="M414" s="58">
        <f t="shared" si="162"/>
        <v>6843.33</v>
      </c>
      <c r="N414" s="58">
        <f t="shared" si="162"/>
        <v>6843.33</v>
      </c>
      <c r="O414" s="58">
        <f t="shared" si="162"/>
        <v>6843.33</v>
      </c>
      <c r="P414" s="56">
        <f t="shared" si="163"/>
        <v>69519.960000000006</v>
      </c>
    </row>
    <row r="415" spans="1:16">
      <c r="A415" s="34" t="s">
        <v>989</v>
      </c>
      <c r="B415" s="33" t="s">
        <v>364</v>
      </c>
      <c r="C415" s="34" t="s">
        <v>990</v>
      </c>
      <c r="D415" s="56"/>
      <c r="E415" s="56">
        <v>0</v>
      </c>
      <c r="F415" s="56">
        <v>0</v>
      </c>
      <c r="G415" s="56"/>
      <c r="H415" s="56">
        <v>0</v>
      </c>
      <c r="I415" s="56">
        <v>0</v>
      </c>
      <c r="J415" s="56">
        <v>259088.83</v>
      </c>
      <c r="K415" s="56"/>
      <c r="L415" s="58">
        <v>0</v>
      </c>
      <c r="M415" s="58">
        <f t="shared" si="162"/>
        <v>0</v>
      </c>
      <c r="N415" s="58">
        <f t="shared" si="162"/>
        <v>0</v>
      </c>
      <c r="O415" s="58">
        <f t="shared" si="162"/>
        <v>0</v>
      </c>
      <c r="P415" s="56">
        <f t="shared" si="163"/>
        <v>259088.83</v>
      </c>
    </row>
    <row r="416" spans="1:16">
      <c r="A416" s="34" t="s">
        <v>991</v>
      </c>
      <c r="B416" s="33" t="s">
        <v>352</v>
      </c>
      <c r="C416" s="34" t="s">
        <v>992</v>
      </c>
      <c r="D416" s="56"/>
      <c r="E416" s="56">
        <v>225000</v>
      </c>
      <c r="F416" s="56">
        <v>225000</v>
      </c>
      <c r="G416" s="56"/>
      <c r="H416" s="56">
        <v>0</v>
      </c>
      <c r="I416" s="56">
        <v>225000</v>
      </c>
      <c r="J416" s="56">
        <v>250000</v>
      </c>
      <c r="K416" s="56"/>
      <c r="L416" s="58">
        <v>225000</v>
      </c>
      <c r="M416" s="58">
        <f t="shared" si="162"/>
        <v>225000</v>
      </c>
      <c r="N416" s="58">
        <f t="shared" si="162"/>
        <v>225000</v>
      </c>
      <c r="O416" s="58">
        <f t="shared" si="162"/>
        <v>225000</v>
      </c>
      <c r="P416" s="56">
        <f t="shared" si="163"/>
        <v>1825000</v>
      </c>
    </row>
    <row r="417" spans="1:16">
      <c r="A417" s="34" t="s">
        <v>993</v>
      </c>
      <c r="B417" s="33" t="s">
        <v>376</v>
      </c>
      <c r="C417" s="34" t="s">
        <v>994</v>
      </c>
      <c r="D417" s="56">
        <v>3796.64</v>
      </c>
      <c r="E417" s="56">
        <v>76751.47</v>
      </c>
      <c r="F417" s="56">
        <v>0</v>
      </c>
      <c r="G417" s="56"/>
      <c r="H417" s="56">
        <v>0</v>
      </c>
      <c r="I417" s="56">
        <v>110248.69</v>
      </c>
      <c r="J417" s="56">
        <v>139178.82</v>
      </c>
      <c r="K417" s="56"/>
      <c r="L417" s="58">
        <v>0</v>
      </c>
      <c r="M417" s="58">
        <f t="shared" si="162"/>
        <v>0</v>
      </c>
      <c r="N417" s="58">
        <f t="shared" si="162"/>
        <v>0</v>
      </c>
      <c r="O417" s="58">
        <f t="shared" si="162"/>
        <v>0</v>
      </c>
      <c r="P417" s="56">
        <f t="shared" si="163"/>
        <v>329975.62</v>
      </c>
    </row>
    <row r="418" spans="1:16">
      <c r="A418" s="34" t="s">
        <v>995</v>
      </c>
      <c r="B418" s="33" t="s">
        <v>379</v>
      </c>
      <c r="C418" s="34" t="s">
        <v>996</v>
      </c>
      <c r="D418" s="56"/>
      <c r="E418" s="56">
        <v>0</v>
      </c>
      <c r="F418" s="56">
        <v>0</v>
      </c>
      <c r="G418" s="56"/>
      <c r="H418" s="56">
        <v>0</v>
      </c>
      <c r="I418" s="56">
        <v>0</v>
      </c>
      <c r="J418" s="56">
        <v>9000</v>
      </c>
      <c r="K418" s="56"/>
      <c r="L418" s="58">
        <v>0</v>
      </c>
      <c r="M418" s="58">
        <f t="shared" si="162"/>
        <v>0</v>
      </c>
      <c r="N418" s="58">
        <f t="shared" si="162"/>
        <v>0</v>
      </c>
      <c r="O418" s="58">
        <f t="shared" si="162"/>
        <v>0</v>
      </c>
      <c r="P418" s="56">
        <f t="shared" si="163"/>
        <v>9000</v>
      </c>
    </row>
    <row r="419" spans="1:16">
      <c r="A419" s="97" t="s">
        <v>997</v>
      </c>
      <c r="B419" s="98" t="s">
        <v>283</v>
      </c>
      <c r="C419" s="97" t="s">
        <v>998</v>
      </c>
      <c r="D419" s="60"/>
      <c r="E419" s="60"/>
      <c r="F419" s="60"/>
      <c r="G419" s="60"/>
      <c r="H419" s="60"/>
      <c r="I419" s="60">
        <v>47780</v>
      </c>
      <c r="J419" s="60">
        <v>0</v>
      </c>
      <c r="K419" s="60"/>
      <c r="L419" s="58">
        <v>0</v>
      </c>
      <c r="M419" s="58">
        <f t="shared" si="162"/>
        <v>0</v>
      </c>
      <c r="N419" s="58">
        <f t="shared" si="162"/>
        <v>0</v>
      </c>
      <c r="O419" s="58">
        <f t="shared" si="162"/>
        <v>0</v>
      </c>
      <c r="P419" s="56">
        <f t="shared" si="163"/>
        <v>47780</v>
      </c>
    </row>
    <row r="420" spans="1:16">
      <c r="A420" s="97" t="s">
        <v>999</v>
      </c>
      <c r="B420" s="98" t="s">
        <v>364</v>
      </c>
      <c r="C420" s="97" t="s">
        <v>1000</v>
      </c>
      <c r="D420" s="60"/>
      <c r="E420" s="60"/>
      <c r="F420" s="60"/>
      <c r="G420" s="60"/>
      <c r="H420" s="60"/>
      <c r="I420" s="60"/>
      <c r="J420" s="60">
        <v>21059.35</v>
      </c>
      <c r="K420" s="60"/>
      <c r="L420" s="58">
        <v>0</v>
      </c>
      <c r="M420" s="58">
        <f t="shared" si="162"/>
        <v>0</v>
      </c>
      <c r="N420" s="58">
        <f t="shared" si="162"/>
        <v>0</v>
      </c>
      <c r="O420" s="58">
        <f t="shared" si="162"/>
        <v>0</v>
      </c>
      <c r="P420" s="56">
        <f t="shared" si="163"/>
        <v>21059.35</v>
      </c>
    </row>
    <row r="421" spans="1:16">
      <c r="A421" s="97" t="s">
        <v>1001</v>
      </c>
      <c r="B421" s="98" t="s">
        <v>390</v>
      </c>
      <c r="C421" s="97" t="s">
        <v>1002</v>
      </c>
      <c r="D421" s="60"/>
      <c r="E421" s="60"/>
      <c r="F421" s="60"/>
      <c r="G421" s="60"/>
      <c r="H421" s="60"/>
      <c r="I421" s="60"/>
      <c r="J421" s="60">
        <v>218791.2</v>
      </c>
      <c r="K421" s="60"/>
      <c r="L421" s="58">
        <v>0</v>
      </c>
      <c r="M421" s="58">
        <f t="shared" si="162"/>
        <v>0</v>
      </c>
      <c r="N421" s="58">
        <f t="shared" si="162"/>
        <v>0</v>
      </c>
      <c r="O421" s="58">
        <f t="shared" si="162"/>
        <v>0</v>
      </c>
      <c r="P421" s="56">
        <f t="shared" si="163"/>
        <v>218791.2</v>
      </c>
    </row>
    <row r="422" spans="1:16">
      <c r="A422" s="52" t="s">
        <v>1003</v>
      </c>
      <c r="B422" s="33"/>
      <c r="C422" s="52" t="s">
        <v>1004</v>
      </c>
      <c r="D422" s="58">
        <f>SUM(D423:D424)</f>
        <v>13924.7</v>
      </c>
      <c r="E422" s="58">
        <f>SUM(E423:E424)</f>
        <v>3109.53</v>
      </c>
      <c r="F422" s="58">
        <f>SUM(F423:F424)</f>
        <v>3292.96</v>
      </c>
      <c r="G422" s="58">
        <f>SUM(G423:G424)</f>
        <v>33030.93</v>
      </c>
      <c r="H422" s="58">
        <f>SUM(H423:H425)</f>
        <v>6245.28</v>
      </c>
      <c r="I422" s="58">
        <f>SUM(I423:I425)</f>
        <v>12469.27</v>
      </c>
      <c r="J422" s="58">
        <f>SUM(J423:J425)</f>
        <v>12409.04</v>
      </c>
      <c r="K422" s="58">
        <f t="shared" ref="K422:P422" si="164">SUM(K423:K425)</f>
        <v>6586.12</v>
      </c>
      <c r="L422" s="58">
        <f t="shared" si="164"/>
        <v>6630</v>
      </c>
      <c r="M422" s="58">
        <f t="shared" si="164"/>
        <v>6630</v>
      </c>
      <c r="N422" s="58">
        <f t="shared" si="164"/>
        <v>6630</v>
      </c>
      <c r="O422" s="58">
        <f t="shared" si="164"/>
        <v>6630</v>
      </c>
      <c r="P422" s="58">
        <f t="shared" si="164"/>
        <v>117587.83</v>
      </c>
    </row>
    <row r="423" spans="1:16">
      <c r="A423" s="34" t="s">
        <v>1005</v>
      </c>
      <c r="B423" s="33" t="s">
        <v>542</v>
      </c>
      <c r="C423" s="34" t="s">
        <v>1006</v>
      </c>
      <c r="D423" s="56">
        <v>13924.7</v>
      </c>
      <c r="E423" s="56">
        <v>3109.53</v>
      </c>
      <c r="F423" s="56">
        <v>3292.96</v>
      </c>
      <c r="G423" s="56">
        <v>6030.44</v>
      </c>
      <c r="H423" s="56">
        <v>5025.46</v>
      </c>
      <c r="I423" s="56">
        <v>4754.21</v>
      </c>
      <c r="J423" s="56">
        <v>8551.51</v>
      </c>
      <c r="K423" s="56">
        <v>6586.12</v>
      </c>
      <c r="L423" s="56">
        <v>6630</v>
      </c>
      <c r="M423" s="56">
        <f>L423</f>
        <v>6630</v>
      </c>
      <c r="N423" s="56">
        <f>M423</f>
        <v>6630</v>
      </c>
      <c r="O423" s="56">
        <f>N423</f>
        <v>6630</v>
      </c>
      <c r="P423" s="56">
        <f t="shared" si="163"/>
        <v>77794.929999999993</v>
      </c>
    </row>
    <row r="424" spans="1:16">
      <c r="A424" s="34" t="s">
        <v>1007</v>
      </c>
      <c r="B424" s="33" t="s">
        <v>474</v>
      </c>
      <c r="C424" s="34" t="s">
        <v>1008</v>
      </c>
      <c r="D424" s="56"/>
      <c r="E424" s="56"/>
      <c r="F424" s="56"/>
      <c r="G424" s="56">
        <v>27000.49</v>
      </c>
      <c r="H424" s="56">
        <v>0</v>
      </c>
      <c r="I424" s="56">
        <v>0</v>
      </c>
      <c r="J424" s="56">
        <v>0</v>
      </c>
      <c r="K424" s="56">
        <v>0</v>
      </c>
      <c r="L424" s="56"/>
      <c r="M424" s="56"/>
      <c r="N424" s="56"/>
      <c r="O424" s="56"/>
      <c r="P424" s="56">
        <f t="shared" si="163"/>
        <v>27000.49</v>
      </c>
    </row>
    <row r="425" spans="1:16">
      <c r="A425" s="34" t="s">
        <v>1009</v>
      </c>
      <c r="B425" s="33" t="s">
        <v>680</v>
      </c>
      <c r="C425" s="34" t="s">
        <v>1010</v>
      </c>
      <c r="D425" s="56"/>
      <c r="E425" s="56"/>
      <c r="F425" s="56"/>
      <c r="G425" s="56"/>
      <c r="H425" s="56">
        <v>1219.82</v>
      </c>
      <c r="I425" s="56">
        <v>7715.06</v>
      </c>
      <c r="J425" s="56">
        <v>3857.53</v>
      </c>
      <c r="K425" s="56">
        <v>0</v>
      </c>
      <c r="L425" s="56"/>
      <c r="M425" s="56"/>
      <c r="N425" s="56"/>
      <c r="O425" s="56"/>
      <c r="P425" s="56">
        <f t="shared" si="163"/>
        <v>12792.410000000002</v>
      </c>
    </row>
    <row r="426" spans="1:16">
      <c r="A426" s="49" t="s">
        <v>1011</v>
      </c>
      <c r="B426" s="33"/>
      <c r="C426" s="49" t="s">
        <v>1012</v>
      </c>
      <c r="D426" s="51">
        <f t="shared" ref="D426:O426" si="165">SUM(D427:D427)</f>
        <v>7295609.0599999996</v>
      </c>
      <c r="E426" s="51">
        <f t="shared" si="165"/>
        <v>5391536.3899999997</v>
      </c>
      <c r="F426" s="51">
        <f t="shared" si="165"/>
        <v>5345096.42</v>
      </c>
      <c r="G426" s="51">
        <f t="shared" si="165"/>
        <v>5782752.7400000002</v>
      </c>
      <c r="H426" s="51">
        <f t="shared" si="165"/>
        <v>6032311.6600000001</v>
      </c>
      <c r="I426" s="51">
        <f t="shared" si="165"/>
        <v>5248543.1500000004</v>
      </c>
      <c r="J426" s="51">
        <f t="shared" si="165"/>
        <v>5554149.4699999997</v>
      </c>
      <c r="K426" s="51">
        <f t="shared" si="165"/>
        <v>5435694.25</v>
      </c>
      <c r="L426" s="51">
        <f t="shared" si="165"/>
        <v>5155396</v>
      </c>
      <c r="M426" s="51">
        <f t="shared" si="165"/>
        <v>5835806</v>
      </c>
      <c r="N426" s="51">
        <f t="shared" si="165"/>
        <v>5721589</v>
      </c>
      <c r="O426" s="51">
        <f t="shared" si="165"/>
        <v>6618577</v>
      </c>
      <c r="P426" s="51">
        <f>SUM(P427:P427)</f>
        <v>69417061.140000001</v>
      </c>
    </row>
    <row r="427" spans="1:16">
      <c r="A427" s="34" t="s">
        <v>1013</v>
      </c>
      <c r="B427" s="33" t="s">
        <v>249</v>
      </c>
      <c r="C427" s="34" t="s">
        <v>1014</v>
      </c>
      <c r="D427" s="56">
        <v>7295609.0599999996</v>
      </c>
      <c r="E427" s="56">
        <v>5391536.3899999997</v>
      </c>
      <c r="F427" s="56">
        <v>5345096.42</v>
      </c>
      <c r="G427" s="56">
        <v>5782752.7400000002</v>
      </c>
      <c r="H427" s="56">
        <v>6032311.6600000001</v>
      </c>
      <c r="I427" s="56">
        <v>5248543.1500000004</v>
      </c>
      <c r="J427" s="56">
        <v>5554149.4699999997</v>
      </c>
      <c r="K427" s="56">
        <v>5435694.25</v>
      </c>
      <c r="L427" s="56">
        <v>5155396</v>
      </c>
      <c r="M427" s="56">
        <v>5835806</v>
      </c>
      <c r="N427" s="56">
        <v>5721589</v>
      </c>
      <c r="O427" s="56">
        <v>6618577</v>
      </c>
      <c r="P427" s="56">
        <f>SUM(D427:O427)</f>
        <v>69417061.140000001</v>
      </c>
    </row>
    <row r="428" spans="1:16">
      <c r="A428" s="47" t="s">
        <v>1015</v>
      </c>
      <c r="B428" s="33"/>
      <c r="C428" s="47" t="s">
        <v>1016</v>
      </c>
      <c r="D428" s="46">
        <f t="shared" ref="D428:P428" si="166">D429+D445</f>
        <v>0</v>
      </c>
      <c r="E428" s="46">
        <f t="shared" si="166"/>
        <v>0</v>
      </c>
      <c r="F428" s="46">
        <f t="shared" si="166"/>
        <v>63400.490000000005</v>
      </c>
      <c r="G428" s="46">
        <f t="shared" si="166"/>
        <v>9399.5099999999984</v>
      </c>
      <c r="H428" s="46">
        <f t="shared" si="166"/>
        <v>36400</v>
      </c>
      <c r="I428" s="46">
        <f t="shared" si="166"/>
        <v>36400</v>
      </c>
      <c r="J428" s="46">
        <f t="shared" si="166"/>
        <v>78436</v>
      </c>
      <c r="K428" s="46">
        <f t="shared" si="166"/>
        <v>36400</v>
      </c>
      <c r="L428" s="46">
        <f t="shared" si="166"/>
        <v>36400</v>
      </c>
      <c r="M428" s="46">
        <f t="shared" si="166"/>
        <v>36400</v>
      </c>
      <c r="N428" s="46">
        <f t="shared" si="166"/>
        <v>36400</v>
      </c>
      <c r="O428" s="46">
        <f t="shared" si="166"/>
        <v>36400</v>
      </c>
      <c r="P428" s="46">
        <f t="shared" si="166"/>
        <v>406036</v>
      </c>
    </row>
    <row r="429" spans="1:16">
      <c r="A429" s="49" t="s">
        <v>1017</v>
      </c>
      <c r="B429" s="33"/>
      <c r="C429" s="49" t="s">
        <v>1018</v>
      </c>
      <c r="D429" s="51">
        <f>SUM(D430+D434+D439+D437)</f>
        <v>0</v>
      </c>
      <c r="E429" s="51">
        <f t="shared" ref="E429:O429" si="167">SUM(E430+E434+E439+E437)</f>
        <v>0</v>
      </c>
      <c r="F429" s="51">
        <f t="shared" si="167"/>
        <v>36400</v>
      </c>
      <c r="G429" s="51">
        <f t="shared" si="167"/>
        <v>36400</v>
      </c>
      <c r="H429" s="51">
        <f t="shared" si="167"/>
        <v>36400</v>
      </c>
      <c r="I429" s="51">
        <f t="shared" si="167"/>
        <v>36400</v>
      </c>
      <c r="J429" s="51">
        <f t="shared" si="167"/>
        <v>36400</v>
      </c>
      <c r="K429" s="51">
        <f t="shared" si="167"/>
        <v>36400</v>
      </c>
      <c r="L429" s="51">
        <f t="shared" si="167"/>
        <v>36400</v>
      </c>
      <c r="M429" s="51">
        <f t="shared" si="167"/>
        <v>36400</v>
      </c>
      <c r="N429" s="51">
        <f t="shared" si="167"/>
        <v>36400</v>
      </c>
      <c r="O429" s="51">
        <f t="shared" si="167"/>
        <v>36400</v>
      </c>
      <c r="P429" s="51">
        <f>SUM(P430+P434+P439+P437)</f>
        <v>364000</v>
      </c>
    </row>
    <row r="430" spans="1:16">
      <c r="A430" s="52" t="s">
        <v>1019</v>
      </c>
      <c r="B430" s="33"/>
      <c r="C430" s="52" t="s">
        <v>1020</v>
      </c>
      <c r="D430" s="58">
        <f t="shared" ref="D430:P430" si="168">SUM(D431)</f>
        <v>0</v>
      </c>
      <c r="E430" s="58">
        <f t="shared" si="168"/>
        <v>0</v>
      </c>
      <c r="F430" s="58">
        <f t="shared" si="168"/>
        <v>0</v>
      </c>
      <c r="G430" s="58">
        <f t="shared" si="168"/>
        <v>0</v>
      </c>
      <c r="H430" s="58">
        <f t="shared" si="168"/>
        <v>0</v>
      </c>
      <c r="I430" s="58">
        <f t="shared" si="168"/>
        <v>0</v>
      </c>
      <c r="J430" s="58">
        <f t="shared" si="168"/>
        <v>0</v>
      </c>
      <c r="K430" s="58">
        <f t="shared" si="168"/>
        <v>0</v>
      </c>
      <c r="L430" s="58">
        <f t="shared" si="168"/>
        <v>0</v>
      </c>
      <c r="M430" s="58">
        <f t="shared" si="168"/>
        <v>0</v>
      </c>
      <c r="N430" s="58">
        <f t="shared" si="168"/>
        <v>0</v>
      </c>
      <c r="O430" s="58">
        <f t="shared" si="168"/>
        <v>0</v>
      </c>
      <c r="P430" s="58">
        <f t="shared" si="168"/>
        <v>0</v>
      </c>
    </row>
    <row r="431" spans="1:16">
      <c r="A431" s="52" t="s">
        <v>1021</v>
      </c>
      <c r="B431" s="33"/>
      <c r="C431" s="52" t="s">
        <v>1022</v>
      </c>
      <c r="D431" s="58">
        <f>SUM(D432:D433)</f>
        <v>0</v>
      </c>
      <c r="E431" s="58">
        <f t="shared" ref="E431:P431" si="169">SUM(E432:E433)</f>
        <v>0</v>
      </c>
      <c r="F431" s="58">
        <f t="shared" si="169"/>
        <v>0</v>
      </c>
      <c r="G431" s="58">
        <f t="shared" si="169"/>
        <v>0</v>
      </c>
      <c r="H431" s="58">
        <f t="shared" si="169"/>
        <v>0</v>
      </c>
      <c r="I431" s="58">
        <f t="shared" si="169"/>
        <v>0</v>
      </c>
      <c r="J431" s="58">
        <f t="shared" si="169"/>
        <v>0</v>
      </c>
      <c r="K431" s="58">
        <f t="shared" si="169"/>
        <v>0</v>
      </c>
      <c r="L431" s="58">
        <f t="shared" si="169"/>
        <v>0</v>
      </c>
      <c r="M431" s="58">
        <f t="shared" si="169"/>
        <v>0</v>
      </c>
      <c r="N431" s="58">
        <f t="shared" si="169"/>
        <v>0</v>
      </c>
      <c r="O431" s="58">
        <f t="shared" si="169"/>
        <v>0</v>
      </c>
      <c r="P431" s="58">
        <f t="shared" si="169"/>
        <v>0</v>
      </c>
    </row>
    <row r="432" spans="1:16">
      <c r="A432" s="34" t="s">
        <v>1023</v>
      </c>
      <c r="B432" s="33" t="s">
        <v>274</v>
      </c>
      <c r="C432" s="34" t="s">
        <v>1024</v>
      </c>
      <c r="D432" s="60"/>
      <c r="E432" s="60"/>
      <c r="F432" s="60"/>
      <c r="G432" s="60"/>
      <c r="H432" s="60"/>
      <c r="I432" s="56"/>
      <c r="J432" s="60"/>
      <c r="K432" s="60">
        <v>0</v>
      </c>
      <c r="L432" s="60"/>
      <c r="M432" s="60"/>
      <c r="N432" s="60"/>
      <c r="O432" s="60"/>
      <c r="P432" s="56">
        <f>SUM(D432:O432)</f>
        <v>0</v>
      </c>
    </row>
    <row r="433" spans="1:16">
      <c r="A433" s="34" t="s">
        <v>1025</v>
      </c>
      <c r="B433" s="33" t="s">
        <v>325</v>
      </c>
      <c r="C433" s="34" t="s">
        <v>1026</v>
      </c>
      <c r="D433" s="60"/>
      <c r="E433" s="60"/>
      <c r="F433" s="60"/>
      <c r="G433" s="60"/>
      <c r="H433" s="60"/>
      <c r="I433" s="56"/>
      <c r="J433" s="60"/>
      <c r="K433" s="60">
        <v>0</v>
      </c>
      <c r="L433" s="60"/>
      <c r="M433" s="60"/>
      <c r="N433" s="60"/>
      <c r="O433" s="60"/>
      <c r="P433" s="56">
        <f>SUM(D433:O433)</f>
        <v>0</v>
      </c>
    </row>
    <row r="434" spans="1:16" ht="22.5">
      <c r="A434" s="52" t="s">
        <v>1027</v>
      </c>
      <c r="B434" s="33"/>
      <c r="C434" s="57" t="s">
        <v>1028</v>
      </c>
      <c r="D434" s="58">
        <f>SUM(D435:D435)</f>
        <v>0</v>
      </c>
      <c r="E434" s="58">
        <f>SUM(E435:E435)</f>
        <v>0</v>
      </c>
      <c r="F434" s="58">
        <f>SUM(F435:F435)</f>
        <v>36400</v>
      </c>
      <c r="G434" s="58">
        <f>SUM(G435:G435)</f>
        <v>36400</v>
      </c>
      <c r="H434" s="58">
        <f>SUM(H435:H436)</f>
        <v>36400</v>
      </c>
      <c r="I434" s="58">
        <f t="shared" ref="I434:P434" si="170">SUM(I435:I436)</f>
        <v>36400</v>
      </c>
      <c r="J434" s="58">
        <f t="shared" si="170"/>
        <v>36400</v>
      </c>
      <c r="K434" s="58">
        <f t="shared" si="170"/>
        <v>36400</v>
      </c>
      <c r="L434" s="58">
        <f t="shared" si="170"/>
        <v>36400</v>
      </c>
      <c r="M434" s="58">
        <f t="shared" si="170"/>
        <v>36400</v>
      </c>
      <c r="N434" s="58">
        <f t="shared" si="170"/>
        <v>36400</v>
      </c>
      <c r="O434" s="58">
        <f t="shared" si="170"/>
        <v>36400</v>
      </c>
      <c r="P434" s="58">
        <f t="shared" si="170"/>
        <v>364000</v>
      </c>
    </row>
    <row r="435" spans="1:16">
      <c r="A435" s="34" t="s">
        <v>1029</v>
      </c>
      <c r="B435" s="33" t="s">
        <v>482</v>
      </c>
      <c r="C435" s="34" t="s">
        <v>1030</v>
      </c>
      <c r="D435" s="56"/>
      <c r="E435" s="56">
        <v>0</v>
      </c>
      <c r="F435" s="56">
        <v>36400</v>
      </c>
      <c r="G435" s="56">
        <v>36400</v>
      </c>
      <c r="H435" s="56">
        <v>36400</v>
      </c>
      <c r="I435" s="56">
        <v>36400</v>
      </c>
      <c r="J435" s="56">
        <v>36400</v>
      </c>
      <c r="K435" s="56">
        <v>36400</v>
      </c>
      <c r="L435" s="56">
        <f>K435</f>
        <v>36400</v>
      </c>
      <c r="M435" s="56">
        <f>L435</f>
        <v>36400</v>
      </c>
      <c r="N435" s="56">
        <f>M435</f>
        <v>36400</v>
      </c>
      <c r="O435" s="56">
        <f>N435</f>
        <v>36400</v>
      </c>
      <c r="P435" s="56">
        <f>SUM(D435:O435)</f>
        <v>364000</v>
      </c>
    </row>
    <row r="436" spans="1:16">
      <c r="A436" s="34" t="s">
        <v>1031</v>
      </c>
      <c r="B436" s="33" t="s">
        <v>530</v>
      </c>
      <c r="C436" s="34" t="s">
        <v>1032</v>
      </c>
      <c r="D436" s="56"/>
      <c r="E436" s="56">
        <v>0</v>
      </c>
      <c r="F436" s="56">
        <v>0</v>
      </c>
      <c r="G436" s="56">
        <v>0</v>
      </c>
      <c r="H436" s="56">
        <v>0</v>
      </c>
      <c r="I436" s="56">
        <v>0</v>
      </c>
      <c r="J436" s="56">
        <v>0</v>
      </c>
      <c r="K436" s="56">
        <v>0</v>
      </c>
      <c r="L436" s="56"/>
      <c r="M436" s="56"/>
      <c r="N436" s="56"/>
      <c r="O436" s="56"/>
      <c r="P436" s="56">
        <f>SUM(D436:O436)</f>
        <v>0</v>
      </c>
    </row>
    <row r="437" spans="1:16">
      <c r="A437" s="52" t="s">
        <v>1033</v>
      </c>
      <c r="B437" s="33"/>
      <c r="C437" s="57" t="s">
        <v>1034</v>
      </c>
      <c r="D437" s="58">
        <f t="shared" ref="D437:P437" si="171">D438</f>
        <v>0</v>
      </c>
      <c r="E437" s="58">
        <f t="shared" si="171"/>
        <v>0</v>
      </c>
      <c r="F437" s="58">
        <f t="shared" si="171"/>
        <v>0</v>
      </c>
      <c r="G437" s="58">
        <f t="shared" si="171"/>
        <v>0</v>
      </c>
      <c r="H437" s="58">
        <f t="shared" si="171"/>
        <v>0</v>
      </c>
      <c r="I437" s="58">
        <f t="shared" si="171"/>
        <v>0</v>
      </c>
      <c r="J437" s="58">
        <f t="shared" si="171"/>
        <v>0</v>
      </c>
      <c r="K437" s="58">
        <f t="shared" si="171"/>
        <v>0</v>
      </c>
      <c r="L437" s="58">
        <f t="shared" si="171"/>
        <v>0</v>
      </c>
      <c r="M437" s="58">
        <f t="shared" si="171"/>
        <v>0</v>
      </c>
      <c r="N437" s="58">
        <f t="shared" si="171"/>
        <v>0</v>
      </c>
      <c r="O437" s="58">
        <f t="shared" si="171"/>
        <v>0</v>
      </c>
      <c r="P437" s="58">
        <f t="shared" si="171"/>
        <v>0</v>
      </c>
    </row>
    <row r="438" spans="1:16">
      <c r="A438" s="34" t="s">
        <v>1035</v>
      </c>
      <c r="B438" s="33" t="s">
        <v>441</v>
      </c>
      <c r="C438" s="34" t="s">
        <v>1036</v>
      </c>
      <c r="D438" s="56"/>
      <c r="E438" s="56"/>
      <c r="F438" s="56"/>
      <c r="G438" s="56"/>
      <c r="H438" s="56"/>
      <c r="I438" s="56"/>
      <c r="J438" s="56">
        <v>0</v>
      </c>
      <c r="K438" s="56"/>
      <c r="L438" s="56"/>
      <c r="M438" s="56"/>
      <c r="N438" s="56"/>
      <c r="O438" s="56"/>
      <c r="P438" s="56">
        <f>SUM(D438:O438)</f>
        <v>0</v>
      </c>
    </row>
    <row r="439" spans="1:16">
      <c r="A439" s="52" t="s">
        <v>1037</v>
      </c>
      <c r="B439" s="33"/>
      <c r="C439" s="52" t="s">
        <v>1038</v>
      </c>
      <c r="D439" s="58">
        <f>SUM(D440:D440)</f>
        <v>0</v>
      </c>
      <c r="E439" s="58">
        <f>SUM(E440:E440)</f>
        <v>0</v>
      </c>
      <c r="F439" s="58">
        <f>SUM(F440:F440)</f>
        <v>0</v>
      </c>
      <c r="G439" s="58">
        <f>SUM(G440:G442)</f>
        <v>0</v>
      </c>
      <c r="H439" s="58">
        <f>SUM(H440:H440)</f>
        <v>0</v>
      </c>
      <c r="I439" s="58">
        <f>SUM(I440:I440)</f>
        <v>0</v>
      </c>
      <c r="J439" s="58">
        <f t="shared" ref="J439:P439" si="172">SUM(J440:J443)</f>
        <v>0</v>
      </c>
      <c r="K439" s="58">
        <f t="shared" si="172"/>
        <v>0</v>
      </c>
      <c r="L439" s="58">
        <f t="shared" si="172"/>
        <v>0</v>
      </c>
      <c r="M439" s="58">
        <f t="shared" si="172"/>
        <v>0</v>
      </c>
      <c r="N439" s="58">
        <f t="shared" si="172"/>
        <v>0</v>
      </c>
      <c r="O439" s="58">
        <f t="shared" si="172"/>
        <v>0</v>
      </c>
      <c r="P439" s="58">
        <f t="shared" si="172"/>
        <v>0</v>
      </c>
    </row>
    <row r="440" spans="1:16">
      <c r="A440" s="34" t="s">
        <v>1039</v>
      </c>
      <c r="B440" s="33" t="s">
        <v>1040</v>
      </c>
      <c r="C440" s="34" t="s">
        <v>1041</v>
      </c>
      <c r="D440" s="60">
        <v>0</v>
      </c>
      <c r="E440" s="60">
        <v>0</v>
      </c>
      <c r="F440" s="60">
        <v>0</v>
      </c>
      <c r="G440" s="60">
        <v>0</v>
      </c>
      <c r="H440" s="60">
        <v>0</v>
      </c>
      <c r="I440" s="56">
        <f>SUM(D440,E440,F440,G440,H440)</f>
        <v>0</v>
      </c>
      <c r="J440" s="60">
        <v>0</v>
      </c>
      <c r="K440" s="60"/>
      <c r="L440" s="60"/>
      <c r="M440" s="60"/>
      <c r="N440" s="60"/>
      <c r="O440" s="60"/>
      <c r="P440" s="56">
        <f>SUM(D440:O440)</f>
        <v>0</v>
      </c>
    </row>
    <row r="441" spans="1:16">
      <c r="A441" s="34" t="s">
        <v>1042</v>
      </c>
      <c r="B441" s="33" t="s">
        <v>1043</v>
      </c>
      <c r="C441" s="34" t="s">
        <v>1044</v>
      </c>
      <c r="D441" s="60"/>
      <c r="E441" s="60"/>
      <c r="F441" s="60"/>
      <c r="G441" s="60"/>
      <c r="H441" s="60"/>
      <c r="I441" s="56"/>
      <c r="J441" s="60">
        <v>0</v>
      </c>
      <c r="K441" s="60"/>
      <c r="L441" s="60"/>
      <c r="M441" s="60"/>
      <c r="N441" s="60"/>
      <c r="O441" s="60"/>
      <c r="P441" s="56">
        <f>SUM(D441:O441)</f>
        <v>0</v>
      </c>
    </row>
    <row r="442" spans="1:16">
      <c r="A442" s="34" t="s">
        <v>1045</v>
      </c>
      <c r="B442" s="33" t="s">
        <v>1046</v>
      </c>
      <c r="C442" s="34" t="s">
        <v>1047</v>
      </c>
      <c r="D442" s="60"/>
      <c r="E442" s="60"/>
      <c r="F442" s="60"/>
      <c r="G442" s="60">
        <v>0</v>
      </c>
      <c r="H442" s="60"/>
      <c r="I442" s="56"/>
      <c r="J442" s="60">
        <v>0</v>
      </c>
      <c r="K442" s="60"/>
      <c r="L442" s="60"/>
      <c r="M442" s="60"/>
      <c r="N442" s="60"/>
      <c r="O442" s="60"/>
      <c r="P442" s="56">
        <f>SUM(D442:O442)</f>
        <v>0</v>
      </c>
    </row>
    <row r="443" spans="1:16">
      <c r="A443" s="34" t="s">
        <v>1048</v>
      </c>
      <c r="B443" s="33" t="s">
        <v>1049</v>
      </c>
      <c r="C443" s="34" t="s">
        <v>1050</v>
      </c>
      <c r="D443" s="60"/>
      <c r="E443" s="60"/>
      <c r="F443" s="60"/>
      <c r="G443" s="60"/>
      <c r="H443" s="60"/>
      <c r="I443" s="56"/>
      <c r="J443" s="60">
        <v>0</v>
      </c>
      <c r="K443" s="60"/>
      <c r="L443" s="60"/>
      <c r="M443" s="60"/>
      <c r="N443" s="60"/>
      <c r="O443" s="60"/>
      <c r="P443" s="56">
        <f>SUM(D443:O443)</f>
        <v>0</v>
      </c>
    </row>
    <row r="444" spans="1:16">
      <c r="A444" s="91" t="s">
        <v>1051</v>
      </c>
      <c r="B444" s="92" t="s">
        <v>1052</v>
      </c>
      <c r="C444" s="91" t="s">
        <v>1053</v>
      </c>
      <c r="D444" s="93"/>
      <c r="E444" s="93"/>
      <c r="F444" s="93"/>
      <c r="G444" s="93"/>
      <c r="H444" s="93"/>
      <c r="I444" s="93">
        <v>0</v>
      </c>
      <c r="J444" s="60">
        <v>0</v>
      </c>
      <c r="K444" s="60"/>
      <c r="L444" s="60"/>
      <c r="M444" s="60"/>
      <c r="N444" s="60"/>
      <c r="O444" s="60"/>
      <c r="P444" s="56">
        <f>SUM(D444:O444)</f>
        <v>0</v>
      </c>
    </row>
    <row r="445" spans="1:16">
      <c r="A445" s="49" t="s">
        <v>1054</v>
      </c>
      <c r="B445" s="33"/>
      <c r="C445" s="49" t="s">
        <v>1055</v>
      </c>
      <c r="D445" s="51">
        <f>SUM(D448)</f>
        <v>0</v>
      </c>
      <c r="E445" s="51">
        <f>SUM(E448+E446+E450)</f>
        <v>0</v>
      </c>
      <c r="F445" s="51">
        <f t="shared" ref="F445:O445" si="173">SUM(F448+F446+F450)</f>
        <v>27000.49</v>
      </c>
      <c r="G445" s="51">
        <f t="shared" si="173"/>
        <v>-27000.49</v>
      </c>
      <c r="H445" s="51">
        <f t="shared" si="173"/>
        <v>0</v>
      </c>
      <c r="I445" s="51">
        <f t="shared" si="173"/>
        <v>0</v>
      </c>
      <c r="J445" s="51">
        <f t="shared" si="173"/>
        <v>42036</v>
      </c>
      <c r="K445" s="51">
        <f t="shared" si="173"/>
        <v>0</v>
      </c>
      <c r="L445" s="51">
        <f t="shared" si="173"/>
        <v>0</v>
      </c>
      <c r="M445" s="51">
        <f t="shared" si="173"/>
        <v>0</v>
      </c>
      <c r="N445" s="51">
        <f t="shared" si="173"/>
        <v>0</v>
      </c>
      <c r="O445" s="51">
        <f t="shared" si="173"/>
        <v>0</v>
      </c>
      <c r="P445" s="51">
        <f>SUM(P448+P446+P450)</f>
        <v>42036</v>
      </c>
    </row>
    <row r="446" spans="1:16" ht="22.5">
      <c r="A446" s="49" t="s">
        <v>1056</v>
      </c>
      <c r="B446" s="33"/>
      <c r="C446" s="61" t="s">
        <v>1057</v>
      </c>
      <c r="D446" s="51"/>
      <c r="E446" s="51">
        <f>E447</f>
        <v>0</v>
      </c>
      <c r="F446" s="51">
        <f>F447</f>
        <v>0</v>
      </c>
      <c r="G446" s="51">
        <f>G447</f>
        <v>0</v>
      </c>
      <c r="H446" s="51">
        <f>H447</f>
        <v>0</v>
      </c>
      <c r="I446" s="51">
        <f>I447</f>
        <v>0</v>
      </c>
      <c r="J446" s="51">
        <f t="shared" ref="J446:P446" si="174">J447</f>
        <v>0</v>
      </c>
      <c r="K446" s="51">
        <f t="shared" si="174"/>
        <v>0</v>
      </c>
      <c r="L446" s="51">
        <f t="shared" si="174"/>
        <v>0</v>
      </c>
      <c r="M446" s="51">
        <f t="shared" si="174"/>
        <v>0</v>
      </c>
      <c r="N446" s="51">
        <f t="shared" si="174"/>
        <v>0</v>
      </c>
      <c r="O446" s="51">
        <f t="shared" si="174"/>
        <v>0</v>
      </c>
      <c r="P446" s="51">
        <f t="shared" si="174"/>
        <v>0</v>
      </c>
    </row>
    <row r="447" spans="1:16">
      <c r="A447" s="34" t="s">
        <v>1058</v>
      </c>
      <c r="B447" s="33" t="s">
        <v>1059</v>
      </c>
      <c r="C447" s="34" t="s">
        <v>1060</v>
      </c>
      <c r="D447" s="60">
        <v>0</v>
      </c>
      <c r="E447" s="60">
        <v>0</v>
      </c>
      <c r="F447" s="60">
        <v>0</v>
      </c>
      <c r="G447" s="60"/>
      <c r="H447" s="60"/>
      <c r="I447" s="56"/>
      <c r="J447" s="60">
        <v>0</v>
      </c>
      <c r="K447" s="60"/>
      <c r="L447" s="60"/>
      <c r="M447" s="60"/>
      <c r="N447" s="60"/>
      <c r="O447" s="60"/>
      <c r="P447" s="56">
        <f>SUM(D447:O447)</f>
        <v>0</v>
      </c>
    </row>
    <row r="448" spans="1:16" ht="23.25" customHeight="1">
      <c r="A448" s="52" t="s">
        <v>1061</v>
      </c>
      <c r="B448" s="33"/>
      <c r="C448" s="57" t="s">
        <v>1062</v>
      </c>
      <c r="D448" s="58">
        <f t="shared" ref="D448:I448" si="175">SUM(D449:D449)</f>
        <v>0</v>
      </c>
      <c r="E448" s="58">
        <f>SUM(E449:E449)</f>
        <v>0</v>
      </c>
      <c r="F448" s="58">
        <f t="shared" si="175"/>
        <v>0</v>
      </c>
      <c r="G448" s="58">
        <f t="shared" si="175"/>
        <v>0</v>
      </c>
      <c r="H448" s="58">
        <f t="shared" si="175"/>
        <v>0</v>
      </c>
      <c r="I448" s="58">
        <f t="shared" si="175"/>
        <v>0</v>
      </c>
      <c r="J448" s="58">
        <f t="shared" ref="J448:P448" si="176">SUM(J449:J449)</f>
        <v>0</v>
      </c>
      <c r="K448" s="58">
        <f t="shared" si="176"/>
        <v>0</v>
      </c>
      <c r="L448" s="58">
        <f t="shared" si="176"/>
        <v>0</v>
      </c>
      <c r="M448" s="58">
        <f t="shared" si="176"/>
        <v>0</v>
      </c>
      <c r="N448" s="58">
        <f t="shared" si="176"/>
        <v>0</v>
      </c>
      <c r="O448" s="58">
        <f t="shared" si="176"/>
        <v>0</v>
      </c>
      <c r="P448" s="58">
        <f t="shared" si="176"/>
        <v>0</v>
      </c>
    </row>
    <row r="449" spans="1:16">
      <c r="A449" s="34" t="s">
        <v>1063</v>
      </c>
      <c r="B449" s="33" t="s">
        <v>550</v>
      </c>
      <c r="C449" s="34" t="s">
        <v>1064</v>
      </c>
      <c r="D449" s="60"/>
      <c r="E449" s="60">
        <v>0</v>
      </c>
      <c r="F449" s="60"/>
      <c r="G449" s="60"/>
      <c r="H449" s="60"/>
      <c r="I449" s="56">
        <v>0</v>
      </c>
      <c r="J449" s="60">
        <v>0</v>
      </c>
      <c r="K449" s="60"/>
      <c r="L449" s="60"/>
      <c r="M449" s="60"/>
      <c r="N449" s="60"/>
      <c r="O449" s="60"/>
      <c r="P449" s="56">
        <f>SUM(D449:O449)</f>
        <v>0</v>
      </c>
    </row>
    <row r="450" spans="1:16">
      <c r="A450" s="49" t="s">
        <v>1065</v>
      </c>
      <c r="B450" s="33"/>
      <c r="C450" s="49" t="s">
        <v>1066</v>
      </c>
      <c r="D450" s="51">
        <f t="shared" ref="D450:I450" si="177">SUM(D451:D456)</f>
        <v>0</v>
      </c>
      <c r="E450" s="51">
        <f t="shared" si="177"/>
        <v>0</v>
      </c>
      <c r="F450" s="51">
        <f t="shared" si="177"/>
        <v>27000.49</v>
      </c>
      <c r="G450" s="51">
        <f t="shared" si="177"/>
        <v>-27000.49</v>
      </c>
      <c r="H450" s="51">
        <f t="shared" si="177"/>
        <v>0</v>
      </c>
      <c r="I450" s="51">
        <f t="shared" si="177"/>
        <v>0</v>
      </c>
      <c r="J450" s="51">
        <f>SUM(J451:J456)</f>
        <v>42036</v>
      </c>
      <c r="K450" s="51">
        <f t="shared" ref="K450:P450" si="178">SUM(K451:K456)</f>
        <v>0</v>
      </c>
      <c r="L450" s="51">
        <f t="shared" si="178"/>
        <v>0</v>
      </c>
      <c r="M450" s="51">
        <f t="shared" si="178"/>
        <v>0</v>
      </c>
      <c r="N450" s="51">
        <f t="shared" si="178"/>
        <v>0</v>
      </c>
      <c r="O450" s="51">
        <f t="shared" si="178"/>
        <v>0</v>
      </c>
      <c r="P450" s="51">
        <f t="shared" si="178"/>
        <v>42036</v>
      </c>
    </row>
    <row r="451" spans="1:16">
      <c r="A451" s="34" t="s">
        <v>1067</v>
      </c>
      <c r="B451" s="33" t="s">
        <v>1068</v>
      </c>
      <c r="C451" s="34" t="s">
        <v>1069</v>
      </c>
      <c r="D451" s="60"/>
      <c r="E451" s="60">
        <v>0</v>
      </c>
      <c r="F451" s="60">
        <v>0</v>
      </c>
      <c r="G451" s="60"/>
      <c r="H451" s="60">
        <v>0</v>
      </c>
      <c r="I451" s="56">
        <v>0</v>
      </c>
      <c r="J451" s="60"/>
      <c r="K451" s="60"/>
      <c r="L451" s="60"/>
      <c r="M451" s="60"/>
      <c r="N451" s="60"/>
      <c r="O451" s="60"/>
      <c r="P451" s="56">
        <f t="shared" ref="P451:P456" si="179">SUM(D451:O451)</f>
        <v>0</v>
      </c>
    </row>
    <row r="452" spans="1:16">
      <c r="A452" s="34" t="s">
        <v>1070</v>
      </c>
      <c r="B452" s="33" t="s">
        <v>1071</v>
      </c>
      <c r="C452" s="34" t="s">
        <v>1072</v>
      </c>
      <c r="D452" s="60"/>
      <c r="E452" s="60">
        <v>0</v>
      </c>
      <c r="F452" s="60">
        <v>0</v>
      </c>
      <c r="G452" s="60"/>
      <c r="H452" s="60">
        <v>0</v>
      </c>
      <c r="I452" s="56">
        <v>0</v>
      </c>
      <c r="J452" s="60"/>
      <c r="K452" s="60"/>
      <c r="L452" s="60"/>
      <c r="M452" s="60"/>
      <c r="N452" s="60"/>
      <c r="O452" s="60"/>
      <c r="P452" s="56">
        <f t="shared" si="179"/>
        <v>0</v>
      </c>
    </row>
    <row r="453" spans="1:16">
      <c r="A453" s="34" t="s">
        <v>1073</v>
      </c>
      <c r="B453" s="33" t="s">
        <v>627</v>
      </c>
      <c r="C453" s="34" t="s">
        <v>1074</v>
      </c>
      <c r="D453" s="60"/>
      <c r="E453" s="60"/>
      <c r="F453" s="60">
        <v>0</v>
      </c>
      <c r="G453" s="60">
        <v>0</v>
      </c>
      <c r="H453" s="60">
        <v>0</v>
      </c>
      <c r="I453" s="56">
        <v>0</v>
      </c>
      <c r="J453" s="60"/>
      <c r="K453" s="60"/>
      <c r="L453" s="60"/>
      <c r="M453" s="60"/>
      <c r="N453" s="60"/>
      <c r="O453" s="60"/>
      <c r="P453" s="56">
        <f t="shared" si="179"/>
        <v>0</v>
      </c>
    </row>
    <row r="454" spans="1:16">
      <c r="A454" s="34" t="s">
        <v>1075</v>
      </c>
      <c r="B454" s="33" t="s">
        <v>669</v>
      </c>
      <c r="C454" s="34" t="s">
        <v>1076</v>
      </c>
      <c r="D454" s="60"/>
      <c r="E454" s="60"/>
      <c r="F454" s="60">
        <v>0</v>
      </c>
      <c r="G454" s="60">
        <v>0</v>
      </c>
      <c r="H454" s="60">
        <v>0</v>
      </c>
      <c r="I454" s="56"/>
      <c r="J454" s="60"/>
      <c r="K454" s="60"/>
      <c r="L454" s="60"/>
      <c r="M454" s="60"/>
      <c r="N454" s="60"/>
      <c r="O454" s="60"/>
      <c r="P454" s="56">
        <f t="shared" si="179"/>
        <v>0</v>
      </c>
    </row>
    <row r="455" spans="1:16">
      <c r="A455" s="34" t="s">
        <v>1077</v>
      </c>
      <c r="B455" s="33" t="s">
        <v>474</v>
      </c>
      <c r="C455" s="34" t="s">
        <v>1078</v>
      </c>
      <c r="D455" s="60"/>
      <c r="E455" s="60"/>
      <c r="F455" s="60">
        <v>27000.49</v>
      </c>
      <c r="G455" s="60">
        <v>-27000.49</v>
      </c>
      <c r="H455" s="60"/>
      <c r="I455" s="56">
        <v>0</v>
      </c>
      <c r="J455" s="60">
        <v>0</v>
      </c>
      <c r="K455" s="60"/>
      <c r="L455" s="60"/>
      <c r="M455" s="60"/>
      <c r="N455" s="60"/>
      <c r="O455" s="60"/>
      <c r="P455" s="56">
        <f t="shared" si="179"/>
        <v>0</v>
      </c>
    </row>
    <row r="456" spans="1:16">
      <c r="A456" s="34" t="s">
        <v>1079</v>
      </c>
      <c r="B456" s="33" t="s">
        <v>689</v>
      </c>
      <c r="C456" s="34" t="s">
        <v>1080</v>
      </c>
      <c r="D456" s="60"/>
      <c r="E456" s="60"/>
      <c r="F456" s="60"/>
      <c r="G456" s="60"/>
      <c r="H456" s="60"/>
      <c r="I456" s="56"/>
      <c r="J456" s="60">
        <v>42036</v>
      </c>
      <c r="K456" s="60"/>
      <c r="L456" s="60"/>
      <c r="M456" s="60"/>
      <c r="N456" s="60"/>
      <c r="O456" s="60"/>
      <c r="P456" s="56">
        <f t="shared" si="179"/>
        <v>42036</v>
      </c>
    </row>
    <row r="457" spans="1:16">
      <c r="A457" s="49" t="s">
        <v>1081</v>
      </c>
      <c r="B457" s="33"/>
      <c r="C457" s="49" t="s">
        <v>1082</v>
      </c>
      <c r="D457" s="51"/>
      <c r="E457" s="51">
        <f>E458</f>
        <v>0</v>
      </c>
      <c r="F457" s="51">
        <f>F458</f>
        <v>0</v>
      </c>
      <c r="G457" s="51">
        <f>G458</f>
        <v>0</v>
      </c>
      <c r="H457" s="51">
        <f>H458</f>
        <v>0</v>
      </c>
      <c r="I457" s="51"/>
      <c r="J457" s="51"/>
      <c r="K457" s="51"/>
      <c r="L457" s="51"/>
      <c r="M457" s="51"/>
      <c r="N457" s="51"/>
      <c r="O457" s="51"/>
      <c r="P457" s="51">
        <f>P458</f>
        <v>0</v>
      </c>
    </row>
    <row r="458" spans="1:16">
      <c r="A458" s="34" t="s">
        <v>1083</v>
      </c>
      <c r="B458" s="33" t="s">
        <v>29</v>
      </c>
      <c r="C458" s="34" t="s">
        <v>1084</v>
      </c>
      <c r="D458" s="60"/>
      <c r="E458" s="60"/>
      <c r="F458" s="60"/>
      <c r="G458" s="60"/>
      <c r="H458" s="60"/>
      <c r="I458" s="56"/>
      <c r="J458" s="60"/>
      <c r="K458" s="60"/>
      <c r="L458" s="60"/>
      <c r="M458" s="60"/>
      <c r="N458" s="60"/>
      <c r="O458" s="60"/>
      <c r="P458" s="56">
        <f>SUM(D458:O458)</f>
        <v>0</v>
      </c>
    </row>
    <row r="459" spans="1:16">
      <c r="A459" s="44" t="s">
        <v>1085</v>
      </c>
      <c r="B459" s="33"/>
      <c r="C459" s="44" t="s">
        <v>1086</v>
      </c>
      <c r="D459" s="46">
        <f t="shared" ref="D459:P459" si="180">SUM(D460+D528+D556+D581)</f>
        <v>2484771.8099999996</v>
      </c>
      <c r="E459" s="46">
        <f t="shared" si="180"/>
        <v>2840465.3499999996</v>
      </c>
      <c r="F459" s="46">
        <f t="shared" si="180"/>
        <v>2213350.9099999997</v>
      </c>
      <c r="G459" s="46">
        <f t="shared" si="180"/>
        <v>1398954.79</v>
      </c>
      <c r="H459" s="46">
        <f t="shared" si="180"/>
        <v>1149738.92</v>
      </c>
      <c r="I459" s="46">
        <f t="shared" si="180"/>
        <v>1139016.8799999999</v>
      </c>
      <c r="J459" s="46">
        <f t="shared" si="180"/>
        <v>2781231.04</v>
      </c>
      <c r="K459" s="46">
        <f t="shared" si="180"/>
        <v>2689166.88</v>
      </c>
      <c r="L459" s="46">
        <f t="shared" si="180"/>
        <v>1412813.2</v>
      </c>
      <c r="M459" s="46">
        <f t="shared" si="180"/>
        <v>1412813.2</v>
      </c>
      <c r="N459" s="46">
        <f t="shared" si="180"/>
        <v>1412813.2</v>
      </c>
      <c r="O459" s="46">
        <f t="shared" si="180"/>
        <v>1409606.3599999999</v>
      </c>
      <c r="P459" s="46">
        <f t="shared" si="180"/>
        <v>22345069.140000001</v>
      </c>
    </row>
    <row r="460" spans="1:16">
      <c r="A460" s="47" t="s">
        <v>1087</v>
      </c>
      <c r="B460" s="33"/>
      <c r="C460" s="47" t="s">
        <v>1088</v>
      </c>
      <c r="D460" s="46">
        <f t="shared" ref="D460:P460" si="181">SUM(D461+D486+D509+D498+D502+D479)</f>
        <v>738113.32000000007</v>
      </c>
      <c r="E460" s="46">
        <f t="shared" si="181"/>
        <v>404629.46</v>
      </c>
      <c r="F460" s="46">
        <f t="shared" si="181"/>
        <v>407717.80999999994</v>
      </c>
      <c r="G460" s="46">
        <f t="shared" si="181"/>
        <v>380867.24999999994</v>
      </c>
      <c r="H460" s="46">
        <f t="shared" si="181"/>
        <v>442982.2</v>
      </c>
      <c r="I460" s="46">
        <f t="shared" si="181"/>
        <v>321887.2</v>
      </c>
      <c r="J460" s="46">
        <f t="shared" si="181"/>
        <v>1174848.48</v>
      </c>
      <c r="K460" s="46">
        <f t="shared" si="181"/>
        <v>304066.68000000005</v>
      </c>
      <c r="L460" s="46">
        <f t="shared" si="181"/>
        <v>310520.19</v>
      </c>
      <c r="M460" s="46">
        <f t="shared" si="181"/>
        <v>310520.19</v>
      </c>
      <c r="N460" s="46">
        <f t="shared" si="181"/>
        <v>310520.19</v>
      </c>
      <c r="O460" s="46">
        <f t="shared" si="181"/>
        <v>310520.19</v>
      </c>
      <c r="P460" s="46">
        <f t="shared" si="181"/>
        <v>5417519.7599999998</v>
      </c>
    </row>
    <row r="461" spans="1:16">
      <c r="A461" s="49" t="s">
        <v>1089</v>
      </c>
      <c r="B461" s="33"/>
      <c r="C461" s="49" t="s">
        <v>1090</v>
      </c>
      <c r="D461" s="51">
        <f t="shared" ref="D461:P461" si="182">SUM(D462+D466+D470)</f>
        <v>54740.38</v>
      </c>
      <c r="E461" s="51">
        <f t="shared" si="182"/>
        <v>49669.1</v>
      </c>
      <c r="F461" s="51">
        <f t="shared" si="182"/>
        <v>58570.32</v>
      </c>
      <c r="G461" s="51">
        <f t="shared" si="182"/>
        <v>58655.41</v>
      </c>
      <c r="H461" s="51">
        <f t="shared" si="182"/>
        <v>60056.600000000006</v>
      </c>
      <c r="I461" s="51">
        <f t="shared" si="182"/>
        <v>65468.95</v>
      </c>
      <c r="J461" s="51">
        <f t="shared" si="182"/>
        <v>109085.50000000001</v>
      </c>
      <c r="K461" s="51">
        <f t="shared" si="182"/>
        <v>57050.14</v>
      </c>
      <c r="L461" s="51">
        <f t="shared" si="182"/>
        <v>75000</v>
      </c>
      <c r="M461" s="51">
        <f t="shared" si="182"/>
        <v>75000</v>
      </c>
      <c r="N461" s="51">
        <f t="shared" si="182"/>
        <v>75000</v>
      </c>
      <c r="O461" s="51">
        <f t="shared" si="182"/>
        <v>75000</v>
      </c>
      <c r="P461" s="51">
        <f t="shared" si="182"/>
        <v>813296.4</v>
      </c>
    </row>
    <row r="462" spans="1:16" ht="22.5">
      <c r="A462" s="52" t="s">
        <v>1091</v>
      </c>
      <c r="B462" s="33"/>
      <c r="C462" s="57" t="s">
        <v>1092</v>
      </c>
      <c r="D462" s="58">
        <f>SUM(D463:D465)</f>
        <v>19452.66</v>
      </c>
      <c r="E462" s="58">
        <f>SUM(E463:E465)</f>
        <v>8038.9599999999991</v>
      </c>
      <c r="F462" s="58">
        <f>SUM(F463:F465)</f>
        <v>17999.38</v>
      </c>
      <c r="G462" s="58">
        <f t="shared" ref="G462:P462" si="183">SUM(G463:G465)</f>
        <v>21241.07</v>
      </c>
      <c r="H462" s="58">
        <f t="shared" si="183"/>
        <v>21163.760000000002</v>
      </c>
      <c r="I462" s="58">
        <f t="shared" si="183"/>
        <v>20855.919999999998</v>
      </c>
      <c r="J462" s="58">
        <f t="shared" si="183"/>
        <v>24471.16</v>
      </c>
      <c r="K462" s="58">
        <f t="shared" si="183"/>
        <v>24149.48</v>
      </c>
      <c r="L462" s="58">
        <f t="shared" si="183"/>
        <v>23100</v>
      </c>
      <c r="M462" s="58">
        <f t="shared" si="183"/>
        <v>23100</v>
      </c>
      <c r="N462" s="58">
        <f>SUM(N463:N465)</f>
        <v>23100</v>
      </c>
      <c r="O462" s="58">
        <f t="shared" si="183"/>
        <v>23100</v>
      </c>
      <c r="P462" s="58">
        <f t="shared" si="183"/>
        <v>249772.38999999998</v>
      </c>
    </row>
    <row r="463" spans="1:16">
      <c r="A463" s="34" t="s">
        <v>1093</v>
      </c>
      <c r="B463" s="33" t="s">
        <v>29</v>
      </c>
      <c r="C463" s="34" t="s">
        <v>1094</v>
      </c>
      <c r="D463" s="60">
        <v>11654.56</v>
      </c>
      <c r="E463" s="60">
        <v>4813.92</v>
      </c>
      <c r="F463" s="60">
        <v>10778.01</v>
      </c>
      <c r="G463" s="60">
        <v>12722.96</v>
      </c>
      <c r="H463" s="60">
        <v>12677.82</v>
      </c>
      <c r="I463" s="56">
        <v>12497.52</v>
      </c>
      <c r="J463" s="60">
        <v>14662.59</v>
      </c>
      <c r="K463" s="60">
        <v>14469.82</v>
      </c>
      <c r="L463" s="60">
        <v>13860</v>
      </c>
      <c r="M463" s="60">
        <f>L463</f>
        <v>13860</v>
      </c>
      <c r="N463" s="60">
        <f>M463</f>
        <v>13860</v>
      </c>
      <c r="O463" s="60">
        <f>N463</f>
        <v>13860</v>
      </c>
      <c r="P463" s="56">
        <f>SUM(D463:O463)</f>
        <v>149717.19999999998</v>
      </c>
    </row>
    <row r="464" spans="1:16">
      <c r="A464" s="34" t="s">
        <v>1095</v>
      </c>
      <c r="B464" s="33" t="s">
        <v>32</v>
      </c>
      <c r="C464" s="34" t="s">
        <v>1096</v>
      </c>
      <c r="D464" s="60">
        <v>4879.58</v>
      </c>
      <c r="E464" s="60">
        <v>2018.06</v>
      </c>
      <c r="F464" s="60">
        <v>4517.8100000000004</v>
      </c>
      <c r="G464" s="60">
        <v>5328.32</v>
      </c>
      <c r="H464" s="60">
        <v>5307.27</v>
      </c>
      <c r="I464" s="56">
        <v>5227.32</v>
      </c>
      <c r="J464" s="60">
        <v>6134.8</v>
      </c>
      <c r="K464" s="60">
        <v>6053.93</v>
      </c>
      <c r="L464" s="60">
        <v>5775</v>
      </c>
      <c r="M464" s="60">
        <f t="shared" ref="M464:O465" si="184">L464</f>
        <v>5775</v>
      </c>
      <c r="N464" s="60">
        <f t="shared" si="184"/>
        <v>5775</v>
      </c>
      <c r="O464" s="60">
        <f t="shared" si="184"/>
        <v>5775</v>
      </c>
      <c r="P464" s="56">
        <f t="shared" ref="P464:P469" si="185">SUM(D464:O464)</f>
        <v>62567.090000000004</v>
      </c>
    </row>
    <row r="465" spans="1:16">
      <c r="A465" s="34" t="s">
        <v>1097</v>
      </c>
      <c r="B465" s="33" t="s">
        <v>35</v>
      </c>
      <c r="C465" s="34" t="s">
        <v>1098</v>
      </c>
      <c r="D465" s="60">
        <v>2918.52</v>
      </c>
      <c r="E465" s="60">
        <v>1206.98</v>
      </c>
      <c r="F465" s="60">
        <v>2703.56</v>
      </c>
      <c r="G465" s="60">
        <v>3189.79</v>
      </c>
      <c r="H465" s="60">
        <v>3178.67</v>
      </c>
      <c r="I465" s="56">
        <v>3131.08</v>
      </c>
      <c r="J465" s="60">
        <v>3673.77</v>
      </c>
      <c r="K465" s="60">
        <v>3625.73</v>
      </c>
      <c r="L465" s="60">
        <v>3465</v>
      </c>
      <c r="M465" s="60">
        <f t="shared" si="184"/>
        <v>3465</v>
      </c>
      <c r="N465" s="60">
        <f t="shared" si="184"/>
        <v>3465</v>
      </c>
      <c r="O465" s="60">
        <f t="shared" si="184"/>
        <v>3465</v>
      </c>
      <c r="P465" s="56">
        <f t="shared" si="185"/>
        <v>37488.1</v>
      </c>
    </row>
    <row r="466" spans="1:16" ht="22.5">
      <c r="A466" s="52" t="s">
        <v>1099</v>
      </c>
      <c r="B466" s="33"/>
      <c r="C466" s="57" t="s">
        <v>1100</v>
      </c>
      <c r="D466" s="58">
        <f t="shared" ref="D466:P466" si="186">SUM(D467:D469)</f>
        <v>29666.48</v>
      </c>
      <c r="E466" s="58">
        <f t="shared" si="186"/>
        <v>39855.4</v>
      </c>
      <c r="F466" s="58">
        <f t="shared" si="186"/>
        <v>36384.76</v>
      </c>
      <c r="G466" s="58">
        <f t="shared" si="186"/>
        <v>28537.75</v>
      </c>
      <c r="H466" s="58">
        <f t="shared" si="186"/>
        <v>33062.160000000003</v>
      </c>
      <c r="I466" s="58">
        <f>SUM(I467:I469)</f>
        <v>39502.33</v>
      </c>
      <c r="J466" s="58">
        <f t="shared" si="186"/>
        <v>71581.750000000015</v>
      </c>
      <c r="K466" s="58">
        <f t="shared" si="186"/>
        <v>26465.96</v>
      </c>
      <c r="L466" s="58">
        <f t="shared" si="186"/>
        <v>45800</v>
      </c>
      <c r="M466" s="58">
        <f t="shared" si="186"/>
        <v>45800</v>
      </c>
      <c r="N466" s="58">
        <f t="shared" si="186"/>
        <v>45800</v>
      </c>
      <c r="O466" s="58">
        <f t="shared" si="186"/>
        <v>45800</v>
      </c>
      <c r="P466" s="58">
        <f t="shared" si="186"/>
        <v>488256.58999999997</v>
      </c>
    </row>
    <row r="467" spans="1:16">
      <c r="A467" s="34" t="s">
        <v>1101</v>
      </c>
      <c r="B467" s="33" t="s">
        <v>29</v>
      </c>
      <c r="C467" s="34" t="s">
        <v>1102</v>
      </c>
      <c r="D467" s="60">
        <v>17799.419999999998</v>
      </c>
      <c r="E467" s="60">
        <v>23912.74</v>
      </c>
      <c r="F467" s="60">
        <v>21830.240000000002</v>
      </c>
      <c r="G467" s="60">
        <v>17122.04</v>
      </c>
      <c r="H467" s="60">
        <v>19836.560000000001</v>
      </c>
      <c r="I467" s="56">
        <v>23700.89</v>
      </c>
      <c r="J467" s="60">
        <v>42948.41</v>
      </c>
      <c r="K467" s="60">
        <v>15879.08</v>
      </c>
      <c r="L467" s="60">
        <v>27480</v>
      </c>
      <c r="M467" s="60">
        <f>L467</f>
        <v>27480</v>
      </c>
      <c r="N467" s="60">
        <f>M467</f>
        <v>27480</v>
      </c>
      <c r="O467" s="60">
        <f>N467</f>
        <v>27480</v>
      </c>
      <c r="P467" s="56">
        <f t="shared" si="185"/>
        <v>292949.38</v>
      </c>
    </row>
    <row r="468" spans="1:16">
      <c r="A468" s="34" t="s">
        <v>1103</v>
      </c>
      <c r="B468" s="33" t="s">
        <v>32</v>
      </c>
      <c r="C468" s="34" t="s">
        <v>1104</v>
      </c>
      <c r="D468" s="60">
        <v>7417.06</v>
      </c>
      <c r="E468" s="60">
        <v>9964.2999999999993</v>
      </c>
      <c r="F468" s="60">
        <v>9096.65</v>
      </c>
      <c r="G468" s="60">
        <v>7134.93</v>
      </c>
      <c r="H468" s="60">
        <v>8266.02</v>
      </c>
      <c r="I468" s="56">
        <v>9875.9599999999991</v>
      </c>
      <c r="J468" s="60">
        <v>17895.990000000002</v>
      </c>
      <c r="K468" s="60">
        <v>6616.9</v>
      </c>
      <c r="L468" s="60">
        <v>11450</v>
      </c>
      <c r="M468" s="60">
        <f t="shared" ref="M468:O469" si="187">L468</f>
        <v>11450</v>
      </c>
      <c r="N468" s="60">
        <f t="shared" si="187"/>
        <v>11450</v>
      </c>
      <c r="O468" s="60">
        <f t="shared" si="187"/>
        <v>11450</v>
      </c>
      <c r="P468" s="56">
        <f t="shared" si="185"/>
        <v>122067.81</v>
      </c>
    </row>
    <row r="469" spans="1:16">
      <c r="A469" s="34" t="s">
        <v>1105</v>
      </c>
      <c r="B469" s="33" t="s">
        <v>35</v>
      </c>
      <c r="C469" s="34" t="s">
        <v>1106</v>
      </c>
      <c r="D469" s="60">
        <v>4450</v>
      </c>
      <c r="E469" s="60">
        <v>5978.36</v>
      </c>
      <c r="F469" s="60">
        <v>5457.87</v>
      </c>
      <c r="G469" s="60">
        <v>4280.78</v>
      </c>
      <c r="H469" s="60">
        <v>4959.58</v>
      </c>
      <c r="I469" s="56">
        <v>5925.48</v>
      </c>
      <c r="J469" s="60">
        <v>10737.35</v>
      </c>
      <c r="K469" s="60">
        <v>3969.98</v>
      </c>
      <c r="L469" s="60">
        <v>6870</v>
      </c>
      <c r="M469" s="60">
        <f t="shared" si="187"/>
        <v>6870</v>
      </c>
      <c r="N469" s="60">
        <f t="shared" si="187"/>
        <v>6870</v>
      </c>
      <c r="O469" s="60">
        <f t="shared" si="187"/>
        <v>6870</v>
      </c>
      <c r="P469" s="56">
        <f t="shared" si="185"/>
        <v>73239.399999999994</v>
      </c>
    </row>
    <row r="470" spans="1:16">
      <c r="A470" s="52" t="s">
        <v>1107</v>
      </c>
      <c r="B470" s="33"/>
      <c r="C470" s="57" t="s">
        <v>1108</v>
      </c>
      <c r="D470" s="58">
        <f>D471</f>
        <v>5621.24</v>
      </c>
      <c r="E470" s="58">
        <f>E471</f>
        <v>1774.74</v>
      </c>
      <c r="F470" s="58">
        <f>F471</f>
        <v>4186.18</v>
      </c>
      <c r="G470" s="58">
        <f t="shared" ref="G470:P470" si="188">G471</f>
        <v>8876.59</v>
      </c>
      <c r="H470" s="58">
        <f t="shared" si="188"/>
        <v>5830.68</v>
      </c>
      <c r="I470" s="58">
        <f t="shared" si="188"/>
        <v>5110.7</v>
      </c>
      <c r="J470" s="58">
        <f t="shared" si="188"/>
        <v>13032.59</v>
      </c>
      <c r="K470" s="58">
        <f t="shared" si="188"/>
        <v>6434.7</v>
      </c>
      <c r="L470" s="58">
        <f t="shared" si="188"/>
        <v>6100</v>
      </c>
      <c r="M470" s="58">
        <f t="shared" si="188"/>
        <v>6100</v>
      </c>
      <c r="N470" s="58">
        <f t="shared" si="188"/>
        <v>6100</v>
      </c>
      <c r="O470" s="58">
        <f t="shared" si="188"/>
        <v>6100</v>
      </c>
      <c r="P470" s="58">
        <f t="shared" si="188"/>
        <v>75267.42</v>
      </c>
    </row>
    <row r="471" spans="1:16">
      <c r="A471" s="52" t="s">
        <v>1109</v>
      </c>
      <c r="B471" s="33"/>
      <c r="C471" s="57" t="s">
        <v>1108</v>
      </c>
      <c r="D471" s="58">
        <f>SUM(D472:D478)</f>
        <v>5621.24</v>
      </c>
      <c r="E471" s="58">
        <f>SUM(E472:E478)</f>
        <v>1774.74</v>
      </c>
      <c r="F471" s="58">
        <f t="shared" ref="F471:P471" si="189">SUM(F472:F478)</f>
        <v>4186.18</v>
      </c>
      <c r="G471" s="58">
        <f t="shared" si="189"/>
        <v>8876.59</v>
      </c>
      <c r="H471" s="58">
        <f t="shared" si="189"/>
        <v>5830.68</v>
      </c>
      <c r="I471" s="58">
        <f t="shared" si="189"/>
        <v>5110.7</v>
      </c>
      <c r="J471" s="58">
        <f t="shared" si="189"/>
        <v>13032.59</v>
      </c>
      <c r="K471" s="58">
        <f t="shared" si="189"/>
        <v>6434.7</v>
      </c>
      <c r="L471" s="58">
        <f t="shared" si="189"/>
        <v>6100</v>
      </c>
      <c r="M471" s="58">
        <f t="shared" si="189"/>
        <v>6100</v>
      </c>
      <c r="N471" s="58">
        <f t="shared" si="189"/>
        <v>6100</v>
      </c>
      <c r="O471" s="58">
        <f t="shared" si="189"/>
        <v>6100</v>
      </c>
      <c r="P471" s="58">
        <f t="shared" si="189"/>
        <v>75267.42</v>
      </c>
    </row>
    <row r="472" spans="1:16" s="65" customFormat="1" ht="12.75" customHeight="1">
      <c r="A472" s="34" t="s">
        <v>1110</v>
      </c>
      <c r="B472" s="33" t="s">
        <v>29</v>
      </c>
      <c r="C472" s="34" t="s">
        <v>1111</v>
      </c>
      <c r="D472" s="60">
        <v>5621.24</v>
      </c>
      <c r="E472" s="60">
        <v>1688.93</v>
      </c>
      <c r="F472" s="60">
        <v>4186.18</v>
      </c>
      <c r="G472" s="60">
        <v>8565.11</v>
      </c>
      <c r="H472" s="60">
        <v>5765.76</v>
      </c>
      <c r="I472" s="60">
        <v>5110.7</v>
      </c>
      <c r="J472" s="60">
        <v>6912.16</v>
      </c>
      <c r="K472" s="60">
        <v>6387.5</v>
      </c>
      <c r="L472" s="60">
        <v>6100</v>
      </c>
      <c r="M472" s="60">
        <f>L472</f>
        <v>6100</v>
      </c>
      <c r="N472" s="60">
        <f>M472</f>
        <v>6100</v>
      </c>
      <c r="O472" s="60">
        <f>N472</f>
        <v>6100</v>
      </c>
      <c r="P472" s="56">
        <f t="shared" ref="P472:P478" si="190">SUM(D472:O472)</f>
        <v>68637.58</v>
      </c>
    </row>
    <row r="473" spans="1:16">
      <c r="A473" s="34" t="s">
        <v>1112</v>
      </c>
      <c r="B473" s="33" t="s">
        <v>29</v>
      </c>
      <c r="C473" s="34" t="s">
        <v>1113</v>
      </c>
      <c r="D473" s="60">
        <v>0</v>
      </c>
      <c r="E473" s="60">
        <v>0</v>
      </c>
      <c r="F473" s="60">
        <v>0</v>
      </c>
      <c r="G473" s="60">
        <v>0</v>
      </c>
      <c r="H473" s="60">
        <v>0</v>
      </c>
      <c r="I473" s="56">
        <v>0</v>
      </c>
      <c r="J473" s="60">
        <v>0</v>
      </c>
      <c r="K473" s="60"/>
      <c r="L473" s="60"/>
      <c r="M473" s="60"/>
      <c r="N473" s="60"/>
      <c r="O473" s="60"/>
      <c r="P473" s="56">
        <f t="shared" si="190"/>
        <v>0</v>
      </c>
    </row>
    <row r="474" spans="1:16">
      <c r="A474" s="34" t="s">
        <v>1114</v>
      </c>
      <c r="B474" s="33" t="s">
        <v>29</v>
      </c>
      <c r="C474" s="34" t="s">
        <v>1115</v>
      </c>
      <c r="D474" s="60">
        <v>0</v>
      </c>
      <c r="E474" s="60">
        <v>0</v>
      </c>
      <c r="F474" s="60">
        <v>0</v>
      </c>
      <c r="G474" s="60">
        <v>0</v>
      </c>
      <c r="H474" s="60">
        <v>0</v>
      </c>
      <c r="I474" s="56">
        <v>0</v>
      </c>
      <c r="J474" s="60">
        <v>0</v>
      </c>
      <c r="K474" s="60"/>
      <c r="L474" s="60"/>
      <c r="M474" s="60"/>
      <c r="N474" s="60"/>
      <c r="O474" s="60"/>
      <c r="P474" s="56">
        <f t="shared" si="190"/>
        <v>0</v>
      </c>
    </row>
    <row r="475" spans="1:16">
      <c r="A475" s="34" t="s">
        <v>1116</v>
      </c>
      <c r="B475" s="33" t="s">
        <v>29</v>
      </c>
      <c r="C475" s="34" t="s">
        <v>1117</v>
      </c>
      <c r="D475" s="60">
        <v>0</v>
      </c>
      <c r="E475" s="60">
        <v>0</v>
      </c>
      <c r="F475" s="60">
        <v>0</v>
      </c>
      <c r="G475" s="60">
        <v>0</v>
      </c>
      <c r="H475" s="60">
        <v>0</v>
      </c>
      <c r="I475" s="56">
        <v>0</v>
      </c>
      <c r="J475" s="60">
        <v>0</v>
      </c>
      <c r="K475" s="60"/>
      <c r="L475" s="60"/>
      <c r="M475" s="60"/>
      <c r="N475" s="60"/>
      <c r="O475" s="60"/>
      <c r="P475" s="56">
        <f t="shared" si="190"/>
        <v>0</v>
      </c>
    </row>
    <row r="476" spans="1:16">
      <c r="A476" s="34" t="s">
        <v>1118</v>
      </c>
      <c r="B476" s="33" t="s">
        <v>29</v>
      </c>
      <c r="C476" s="34" t="s">
        <v>1119</v>
      </c>
      <c r="D476" s="60">
        <v>0</v>
      </c>
      <c r="E476" s="60">
        <v>0</v>
      </c>
      <c r="F476" s="60">
        <v>0</v>
      </c>
      <c r="G476" s="60">
        <v>0</v>
      </c>
      <c r="H476" s="60">
        <v>0</v>
      </c>
      <c r="I476" s="56">
        <v>0</v>
      </c>
      <c r="J476" s="60">
        <v>0</v>
      </c>
      <c r="K476" s="60"/>
      <c r="L476" s="60"/>
      <c r="M476" s="60"/>
      <c r="N476" s="60"/>
      <c r="O476" s="60"/>
      <c r="P476" s="56">
        <f t="shared" si="190"/>
        <v>0</v>
      </c>
    </row>
    <row r="477" spans="1:16">
      <c r="A477" s="34" t="s">
        <v>1120</v>
      </c>
      <c r="B477" s="33" t="s">
        <v>581</v>
      </c>
      <c r="C477" s="34" t="s">
        <v>1121</v>
      </c>
      <c r="D477" s="60">
        <v>0</v>
      </c>
      <c r="E477" s="60"/>
      <c r="F477" s="60"/>
      <c r="G477" s="60"/>
      <c r="H477" s="60"/>
      <c r="I477" s="56">
        <v>0</v>
      </c>
      <c r="J477" s="60">
        <v>6000</v>
      </c>
      <c r="K477" s="60"/>
      <c r="L477" s="60"/>
      <c r="M477" s="60"/>
      <c r="N477" s="60"/>
      <c r="O477" s="60"/>
      <c r="P477" s="56">
        <f t="shared" si="190"/>
        <v>6000</v>
      </c>
    </row>
    <row r="478" spans="1:16">
      <c r="A478" s="34" t="s">
        <v>1122</v>
      </c>
      <c r="B478" s="33" t="s">
        <v>126</v>
      </c>
      <c r="C478" s="34" t="s">
        <v>1123</v>
      </c>
      <c r="D478" s="60">
        <v>0</v>
      </c>
      <c r="E478" s="60">
        <v>85.81</v>
      </c>
      <c r="F478" s="60"/>
      <c r="G478" s="60">
        <v>311.48</v>
      </c>
      <c r="H478" s="60">
        <v>64.92</v>
      </c>
      <c r="I478" s="56">
        <v>0</v>
      </c>
      <c r="J478" s="60">
        <v>120.43</v>
      </c>
      <c r="K478" s="60">
        <v>47.2</v>
      </c>
      <c r="L478" s="60"/>
      <c r="M478" s="60"/>
      <c r="N478" s="60"/>
      <c r="O478" s="60"/>
      <c r="P478" s="56">
        <f t="shared" si="190"/>
        <v>629.84000000000015</v>
      </c>
    </row>
    <row r="479" spans="1:16">
      <c r="A479" s="49" t="s">
        <v>1124</v>
      </c>
      <c r="B479" s="33"/>
      <c r="C479" s="49" t="s">
        <v>1125</v>
      </c>
      <c r="D479" s="51">
        <f t="shared" ref="D479:I479" si="191">D483</f>
        <v>282.87</v>
      </c>
      <c r="E479" s="51">
        <f t="shared" si="191"/>
        <v>30.45</v>
      </c>
      <c r="F479" s="51">
        <f t="shared" si="191"/>
        <v>165.88</v>
      </c>
      <c r="G479" s="51">
        <f t="shared" si="191"/>
        <v>288.23</v>
      </c>
      <c r="H479" s="51">
        <f t="shared" si="191"/>
        <v>261.79000000000002</v>
      </c>
      <c r="I479" s="51">
        <f t="shared" si="191"/>
        <v>206.56</v>
      </c>
      <c r="J479" s="51">
        <f>SUM(J481+J483)</f>
        <v>421.81</v>
      </c>
      <c r="K479" s="51">
        <f t="shared" ref="K479:P479" si="192">SUM(K481+K483)</f>
        <v>364.7</v>
      </c>
      <c r="L479" s="51">
        <f t="shared" si="192"/>
        <v>330</v>
      </c>
      <c r="M479" s="51">
        <f t="shared" si="192"/>
        <v>330</v>
      </c>
      <c r="N479" s="51">
        <f t="shared" si="192"/>
        <v>330</v>
      </c>
      <c r="O479" s="51">
        <f t="shared" si="192"/>
        <v>330</v>
      </c>
      <c r="P479" s="51">
        <f t="shared" si="192"/>
        <v>3342.29</v>
      </c>
    </row>
    <row r="480" spans="1:16">
      <c r="A480" s="52" t="s">
        <v>1126</v>
      </c>
      <c r="B480" s="33"/>
      <c r="C480" s="57" t="s">
        <v>1127</v>
      </c>
      <c r="D480" s="51"/>
      <c r="E480" s="51"/>
      <c r="F480" s="51"/>
      <c r="G480" s="51"/>
      <c r="H480" s="51"/>
      <c r="I480" s="51"/>
      <c r="J480" s="51">
        <f>J481</f>
        <v>0</v>
      </c>
      <c r="K480" s="51">
        <f t="shared" ref="K480:P481" si="193">K481</f>
        <v>0</v>
      </c>
      <c r="L480" s="51">
        <f t="shared" si="193"/>
        <v>0</v>
      </c>
      <c r="M480" s="51">
        <f t="shared" si="193"/>
        <v>0</v>
      </c>
      <c r="N480" s="51">
        <f t="shared" si="193"/>
        <v>0</v>
      </c>
      <c r="O480" s="51">
        <f t="shared" si="193"/>
        <v>0</v>
      </c>
      <c r="P480" s="51">
        <f t="shared" si="193"/>
        <v>0</v>
      </c>
    </row>
    <row r="481" spans="1:16">
      <c r="A481" s="34" t="s">
        <v>1128</v>
      </c>
      <c r="B481" s="33"/>
      <c r="C481" s="34" t="s">
        <v>1129</v>
      </c>
      <c r="D481" s="60"/>
      <c r="E481" s="60"/>
      <c r="F481" s="60"/>
      <c r="G481" s="60"/>
      <c r="H481" s="60"/>
      <c r="I481" s="60"/>
      <c r="J481" s="60">
        <f>J482</f>
        <v>0</v>
      </c>
      <c r="K481" s="60">
        <f t="shared" si="193"/>
        <v>0</v>
      </c>
      <c r="L481" s="60">
        <f t="shared" si="193"/>
        <v>0</v>
      </c>
      <c r="M481" s="60">
        <f t="shared" si="193"/>
        <v>0</v>
      </c>
      <c r="N481" s="60">
        <f t="shared" si="193"/>
        <v>0</v>
      </c>
      <c r="O481" s="60">
        <f t="shared" si="193"/>
        <v>0</v>
      </c>
      <c r="P481" s="60">
        <f t="shared" si="193"/>
        <v>0</v>
      </c>
    </row>
    <row r="482" spans="1:16">
      <c r="A482" s="34" t="s">
        <v>1130</v>
      </c>
      <c r="B482" s="33" t="s">
        <v>173</v>
      </c>
      <c r="C482" s="34" t="s">
        <v>1131</v>
      </c>
      <c r="D482" s="60"/>
      <c r="E482" s="60"/>
      <c r="F482" s="60"/>
      <c r="G482" s="60"/>
      <c r="H482" s="60"/>
      <c r="I482" s="56"/>
      <c r="J482" s="60"/>
      <c r="K482" s="60"/>
      <c r="L482" s="60"/>
      <c r="M482" s="60"/>
      <c r="N482" s="60"/>
      <c r="O482" s="60"/>
      <c r="P482" s="56">
        <f>SUM(D482:O482)</f>
        <v>0</v>
      </c>
    </row>
    <row r="483" spans="1:16" ht="16.5" customHeight="1">
      <c r="A483" s="52" t="s">
        <v>1132</v>
      </c>
      <c r="B483" s="33"/>
      <c r="C483" s="57" t="s">
        <v>1133</v>
      </c>
      <c r="D483" s="58">
        <f>D484</f>
        <v>282.87</v>
      </c>
      <c r="E483" s="58">
        <f t="shared" ref="E483:P484" si="194">E484</f>
        <v>30.45</v>
      </c>
      <c r="F483" s="58">
        <f t="shared" si="194"/>
        <v>165.88</v>
      </c>
      <c r="G483" s="58">
        <f t="shared" si="194"/>
        <v>288.23</v>
      </c>
      <c r="H483" s="58">
        <f t="shared" si="194"/>
        <v>261.79000000000002</v>
      </c>
      <c r="I483" s="58">
        <f t="shared" si="194"/>
        <v>206.56</v>
      </c>
      <c r="J483" s="58">
        <f t="shared" si="194"/>
        <v>421.81</v>
      </c>
      <c r="K483" s="58">
        <f t="shared" si="194"/>
        <v>364.7</v>
      </c>
      <c r="L483" s="58">
        <f t="shared" si="194"/>
        <v>330</v>
      </c>
      <c r="M483" s="58">
        <f t="shared" si="194"/>
        <v>330</v>
      </c>
      <c r="N483" s="58">
        <f t="shared" si="194"/>
        <v>330</v>
      </c>
      <c r="O483" s="58">
        <f t="shared" si="194"/>
        <v>330</v>
      </c>
      <c r="P483" s="58">
        <f t="shared" si="194"/>
        <v>3342.29</v>
      </c>
    </row>
    <row r="484" spans="1:16">
      <c r="A484" s="34" t="s">
        <v>1134</v>
      </c>
      <c r="B484" s="33"/>
      <c r="C484" s="34" t="s">
        <v>1135</v>
      </c>
      <c r="D484" s="60">
        <f>D485</f>
        <v>282.87</v>
      </c>
      <c r="E484" s="60">
        <f>E485</f>
        <v>30.45</v>
      </c>
      <c r="F484" s="60">
        <f>F485</f>
        <v>165.88</v>
      </c>
      <c r="G484" s="60">
        <f>G485</f>
        <v>288.23</v>
      </c>
      <c r="H484" s="60">
        <f t="shared" si="194"/>
        <v>261.79000000000002</v>
      </c>
      <c r="I484" s="60">
        <f t="shared" si="194"/>
        <v>206.56</v>
      </c>
      <c r="J484" s="60">
        <f t="shared" si="194"/>
        <v>421.81</v>
      </c>
      <c r="K484" s="60">
        <f t="shared" si="194"/>
        <v>364.7</v>
      </c>
      <c r="L484" s="60">
        <f t="shared" si="194"/>
        <v>330</v>
      </c>
      <c r="M484" s="60">
        <f t="shared" si="194"/>
        <v>330</v>
      </c>
      <c r="N484" s="60">
        <f t="shared" si="194"/>
        <v>330</v>
      </c>
      <c r="O484" s="60">
        <f t="shared" si="194"/>
        <v>330</v>
      </c>
      <c r="P484" s="60">
        <f t="shared" si="194"/>
        <v>3342.29</v>
      </c>
    </row>
    <row r="485" spans="1:16">
      <c r="A485" s="34" t="s">
        <v>1136</v>
      </c>
      <c r="B485" s="33" t="s">
        <v>224</v>
      </c>
      <c r="C485" s="34" t="s">
        <v>1137</v>
      </c>
      <c r="D485" s="60">
        <v>282.87</v>
      </c>
      <c r="E485" s="60">
        <v>30.45</v>
      </c>
      <c r="F485" s="60">
        <v>165.88</v>
      </c>
      <c r="G485" s="60">
        <v>288.23</v>
      </c>
      <c r="H485" s="60">
        <v>261.79000000000002</v>
      </c>
      <c r="I485" s="56">
        <v>206.56</v>
      </c>
      <c r="J485" s="60">
        <v>421.81</v>
      </c>
      <c r="K485" s="60">
        <v>364.7</v>
      </c>
      <c r="L485" s="60">
        <v>330</v>
      </c>
      <c r="M485" s="60">
        <f>L485</f>
        <v>330</v>
      </c>
      <c r="N485" s="60">
        <f>M485</f>
        <v>330</v>
      </c>
      <c r="O485" s="60">
        <f>N485</f>
        <v>330</v>
      </c>
      <c r="P485" s="56">
        <f>SUM(D485:O485)</f>
        <v>3342.29</v>
      </c>
    </row>
    <row r="486" spans="1:16">
      <c r="A486" s="49" t="s">
        <v>1138</v>
      </c>
      <c r="B486" s="33"/>
      <c r="C486" s="49" t="s">
        <v>1139</v>
      </c>
      <c r="D486" s="51">
        <f t="shared" ref="D486:P486" si="195">SUM(D487+D491+D495)</f>
        <v>623822.65</v>
      </c>
      <c r="E486" s="51">
        <f t="shared" si="195"/>
        <v>297161.28999999998</v>
      </c>
      <c r="F486" s="51">
        <f t="shared" si="195"/>
        <v>283593.43999999994</v>
      </c>
      <c r="G486" s="51">
        <f>SUM(G487+G491+G495)</f>
        <v>242142.82</v>
      </c>
      <c r="H486" s="51">
        <f t="shared" si="195"/>
        <v>252664.73</v>
      </c>
      <c r="I486" s="51">
        <f t="shared" si="195"/>
        <v>153487.38</v>
      </c>
      <c r="J486" s="51">
        <f t="shared" si="195"/>
        <v>890837.67</v>
      </c>
      <c r="K486" s="51">
        <f t="shared" si="195"/>
        <v>179143.77</v>
      </c>
      <c r="L486" s="51">
        <f t="shared" si="195"/>
        <v>177600</v>
      </c>
      <c r="M486" s="51">
        <f t="shared" si="195"/>
        <v>177600</v>
      </c>
      <c r="N486" s="51">
        <f t="shared" si="195"/>
        <v>177600</v>
      </c>
      <c r="O486" s="51">
        <f t="shared" si="195"/>
        <v>177600</v>
      </c>
      <c r="P486" s="51">
        <f t="shared" si="195"/>
        <v>3633253.7499999995</v>
      </c>
    </row>
    <row r="487" spans="1:16" ht="27.75" customHeight="1">
      <c r="A487" s="52" t="s">
        <v>1140</v>
      </c>
      <c r="B487" s="33"/>
      <c r="C487" s="57" t="s">
        <v>1141</v>
      </c>
      <c r="D487" s="58">
        <f t="shared" ref="D487:P487" si="196">SUM(D488:D490)</f>
        <v>432799.45</v>
      </c>
      <c r="E487" s="58">
        <f>SUM(E488:E490)</f>
        <v>230227.87</v>
      </c>
      <c r="F487" s="58">
        <f>SUM(F488:F490)</f>
        <v>214676.52999999997</v>
      </c>
      <c r="G487" s="58">
        <f>SUM(G488:G490)</f>
        <v>183896.42</v>
      </c>
      <c r="H487" s="58">
        <f t="shared" si="196"/>
        <v>190397.26</v>
      </c>
      <c r="I487" s="58">
        <f t="shared" si="196"/>
        <v>100353.68</v>
      </c>
      <c r="J487" s="58">
        <f t="shared" si="196"/>
        <v>133332.55000000002</v>
      </c>
      <c r="K487" s="58">
        <f t="shared" si="196"/>
        <v>125913.12999999999</v>
      </c>
      <c r="L487" s="58">
        <f t="shared" si="196"/>
        <v>120000</v>
      </c>
      <c r="M487" s="58">
        <f t="shared" si="196"/>
        <v>120000</v>
      </c>
      <c r="N487" s="58">
        <f t="shared" si="196"/>
        <v>120000</v>
      </c>
      <c r="O487" s="58">
        <f t="shared" si="196"/>
        <v>120000</v>
      </c>
      <c r="P487" s="58">
        <f t="shared" si="196"/>
        <v>2091596.8899999997</v>
      </c>
    </row>
    <row r="488" spans="1:16">
      <c r="A488" s="34" t="s">
        <v>1142</v>
      </c>
      <c r="B488" s="33" t="s">
        <v>29</v>
      </c>
      <c r="C488" s="34" t="s">
        <v>1143</v>
      </c>
      <c r="D488" s="60">
        <v>259639.61</v>
      </c>
      <c r="E488" s="60">
        <v>138112.79999999999</v>
      </c>
      <c r="F488" s="60">
        <v>128780.17</v>
      </c>
      <c r="G488" s="60">
        <v>110313.71</v>
      </c>
      <c r="H488" s="60">
        <v>114211.08</v>
      </c>
      <c r="I488" s="56">
        <v>60188.97</v>
      </c>
      <c r="J488" s="60">
        <v>79970.880000000005</v>
      </c>
      <c r="K488" s="60">
        <v>75525.31</v>
      </c>
      <c r="L488" s="60">
        <v>72000</v>
      </c>
      <c r="M488" s="60">
        <f>L488</f>
        <v>72000</v>
      </c>
      <c r="N488" s="60">
        <f>M488</f>
        <v>72000</v>
      </c>
      <c r="O488" s="60">
        <f>N488</f>
        <v>72000</v>
      </c>
      <c r="P488" s="56">
        <f t="shared" ref="P488:P497" si="197">SUM(D488:O488)</f>
        <v>1254742.5299999998</v>
      </c>
    </row>
    <row r="489" spans="1:16">
      <c r="A489" s="34" t="s">
        <v>1144</v>
      </c>
      <c r="B489" s="33" t="s">
        <v>32</v>
      </c>
      <c r="C489" s="34" t="s">
        <v>1145</v>
      </c>
      <c r="D489" s="60">
        <v>108233.19</v>
      </c>
      <c r="E489" s="60">
        <v>57577.38</v>
      </c>
      <c r="F489" s="60">
        <v>53691.56</v>
      </c>
      <c r="G489" s="60">
        <v>45995.08</v>
      </c>
      <c r="H489" s="60">
        <v>47620.61</v>
      </c>
      <c r="I489" s="56">
        <v>25108</v>
      </c>
      <c r="J489" s="60">
        <v>33356.22</v>
      </c>
      <c r="K489" s="60">
        <v>31496.9</v>
      </c>
      <c r="L489" s="60">
        <v>30000</v>
      </c>
      <c r="M489" s="60">
        <f t="shared" ref="M489:O490" si="198">L489</f>
        <v>30000</v>
      </c>
      <c r="N489" s="60">
        <f t="shared" si="198"/>
        <v>30000</v>
      </c>
      <c r="O489" s="60">
        <f t="shared" si="198"/>
        <v>30000</v>
      </c>
      <c r="P489" s="56">
        <f t="shared" si="197"/>
        <v>523078.94000000006</v>
      </c>
    </row>
    <row r="490" spans="1:16">
      <c r="A490" s="34" t="s">
        <v>1146</v>
      </c>
      <c r="B490" s="33" t="s">
        <v>35</v>
      </c>
      <c r="C490" s="34" t="s">
        <v>1147</v>
      </c>
      <c r="D490" s="60">
        <v>64926.65</v>
      </c>
      <c r="E490" s="60">
        <v>34537.69</v>
      </c>
      <c r="F490" s="60">
        <v>32204.799999999999</v>
      </c>
      <c r="G490" s="60">
        <v>27587.63</v>
      </c>
      <c r="H490" s="60">
        <v>28565.57</v>
      </c>
      <c r="I490" s="56">
        <v>15056.71</v>
      </c>
      <c r="J490" s="60">
        <v>20005.45</v>
      </c>
      <c r="K490" s="60">
        <v>18890.919999999998</v>
      </c>
      <c r="L490" s="60">
        <v>18000</v>
      </c>
      <c r="M490" s="60">
        <f t="shared" si="198"/>
        <v>18000</v>
      </c>
      <c r="N490" s="60">
        <f t="shared" si="198"/>
        <v>18000</v>
      </c>
      <c r="O490" s="60">
        <f t="shared" si="198"/>
        <v>18000</v>
      </c>
      <c r="P490" s="56">
        <f t="shared" si="197"/>
        <v>313775.42</v>
      </c>
    </row>
    <row r="491" spans="1:16" ht="22.5" customHeight="1">
      <c r="A491" s="52" t="s">
        <v>1148</v>
      </c>
      <c r="B491" s="33"/>
      <c r="C491" s="57" t="s">
        <v>1149</v>
      </c>
      <c r="D491" s="58">
        <f t="shared" ref="D491:O491" si="199">SUM(D492:D494)</f>
        <v>137786.72</v>
      </c>
      <c r="E491" s="58">
        <f t="shared" si="199"/>
        <v>32749.43</v>
      </c>
      <c r="F491" s="58">
        <f t="shared" si="199"/>
        <v>29491.81</v>
      </c>
      <c r="G491" s="58">
        <f t="shared" si="199"/>
        <v>19728.91</v>
      </c>
      <c r="H491" s="58">
        <f t="shared" si="199"/>
        <v>19490.310000000001</v>
      </c>
      <c r="I491" s="58">
        <f t="shared" si="199"/>
        <v>19042.86</v>
      </c>
      <c r="J491" s="58">
        <f t="shared" si="199"/>
        <v>715798.72</v>
      </c>
      <c r="K491" s="58">
        <f t="shared" si="199"/>
        <v>16102.669999999998</v>
      </c>
      <c r="L491" s="58">
        <f t="shared" si="199"/>
        <v>20000</v>
      </c>
      <c r="M491" s="58">
        <f t="shared" si="199"/>
        <v>20000</v>
      </c>
      <c r="N491" s="58">
        <f t="shared" si="199"/>
        <v>20000</v>
      </c>
      <c r="O491" s="58">
        <f t="shared" si="199"/>
        <v>20000</v>
      </c>
      <c r="P491" s="58">
        <f>SUM(P492:P494)</f>
        <v>1070191.43</v>
      </c>
    </row>
    <row r="492" spans="1:16">
      <c r="A492" s="34" t="s">
        <v>1150</v>
      </c>
      <c r="B492" s="33" t="s">
        <v>29</v>
      </c>
      <c r="C492" s="34" t="s">
        <v>1151</v>
      </c>
      <c r="D492" s="60">
        <v>82670.149999999994</v>
      </c>
      <c r="E492" s="60">
        <v>19648.14</v>
      </c>
      <c r="F492" s="60">
        <v>17693.080000000002</v>
      </c>
      <c r="G492" s="60">
        <v>11835.46</v>
      </c>
      <c r="H492" s="60">
        <v>11692.48</v>
      </c>
      <c r="I492" s="56">
        <v>11423.93</v>
      </c>
      <c r="J492" s="60">
        <v>429476.47</v>
      </c>
      <c r="K492" s="60">
        <v>9659.9699999999993</v>
      </c>
      <c r="L492" s="60">
        <v>12000</v>
      </c>
      <c r="M492" s="60">
        <f t="shared" ref="M492:O494" si="200">L492</f>
        <v>12000</v>
      </c>
      <c r="N492" s="60">
        <f t="shared" si="200"/>
        <v>12000</v>
      </c>
      <c r="O492" s="60">
        <f t="shared" si="200"/>
        <v>12000</v>
      </c>
      <c r="P492" s="56">
        <f t="shared" si="197"/>
        <v>642099.67999999993</v>
      </c>
    </row>
    <row r="493" spans="1:16">
      <c r="A493" s="34" t="s">
        <v>1152</v>
      </c>
      <c r="B493" s="33" t="s">
        <v>32</v>
      </c>
      <c r="C493" s="34" t="s">
        <v>1153</v>
      </c>
      <c r="D493" s="60">
        <v>34448.19</v>
      </c>
      <c r="E493" s="60">
        <v>8188.57</v>
      </c>
      <c r="F493" s="60">
        <v>7374.64</v>
      </c>
      <c r="G493" s="60">
        <v>4934.13</v>
      </c>
      <c r="H493" s="60">
        <v>4874.29</v>
      </c>
      <c r="I493" s="56">
        <v>4762.08</v>
      </c>
      <c r="J493" s="60">
        <v>178951.98</v>
      </c>
      <c r="K493" s="60">
        <v>4027.06</v>
      </c>
      <c r="L493" s="60">
        <v>5000</v>
      </c>
      <c r="M493" s="60">
        <f t="shared" si="200"/>
        <v>5000</v>
      </c>
      <c r="N493" s="60">
        <f t="shared" si="200"/>
        <v>5000</v>
      </c>
      <c r="O493" s="60">
        <f t="shared" si="200"/>
        <v>5000</v>
      </c>
      <c r="P493" s="56">
        <f t="shared" si="197"/>
        <v>267560.94</v>
      </c>
    </row>
    <row r="494" spans="1:16">
      <c r="A494" s="34" t="s">
        <v>1154</v>
      </c>
      <c r="B494" s="33" t="s">
        <v>35</v>
      </c>
      <c r="C494" s="34" t="s">
        <v>1155</v>
      </c>
      <c r="D494" s="60">
        <v>20668.38</v>
      </c>
      <c r="E494" s="60">
        <v>4912.72</v>
      </c>
      <c r="F494" s="60">
        <v>4424.09</v>
      </c>
      <c r="G494" s="60">
        <v>2959.32</v>
      </c>
      <c r="H494" s="60">
        <v>2923.54</v>
      </c>
      <c r="I494" s="56">
        <v>2856.85</v>
      </c>
      <c r="J494" s="60">
        <v>107370.27</v>
      </c>
      <c r="K494" s="60">
        <v>2415.64</v>
      </c>
      <c r="L494" s="60">
        <v>3000</v>
      </c>
      <c r="M494" s="60">
        <f t="shared" si="200"/>
        <v>3000</v>
      </c>
      <c r="N494" s="60">
        <f t="shared" si="200"/>
        <v>3000</v>
      </c>
      <c r="O494" s="60">
        <f t="shared" si="200"/>
        <v>3000</v>
      </c>
      <c r="P494" s="56">
        <f t="shared" si="197"/>
        <v>160530.81000000003</v>
      </c>
    </row>
    <row r="495" spans="1:16">
      <c r="A495" s="52" t="s">
        <v>1156</v>
      </c>
      <c r="B495" s="33"/>
      <c r="C495" s="52" t="s">
        <v>1157</v>
      </c>
      <c r="D495" s="58">
        <f>SUM(D496:D497)</f>
        <v>53236.480000000003</v>
      </c>
      <c r="E495" s="58">
        <f>SUM(E496:E497)</f>
        <v>34183.99</v>
      </c>
      <c r="F495" s="58">
        <f>SUM(F496:F497)</f>
        <v>39425.1</v>
      </c>
      <c r="G495" s="58">
        <f>SUM(G496:G497)</f>
        <v>38517.49</v>
      </c>
      <c r="H495" s="58">
        <f>SUM(H496:H497)</f>
        <v>42777.16</v>
      </c>
      <c r="I495" s="58">
        <f t="shared" ref="I495:P495" si="201">SUM(I496:I496)</f>
        <v>34090.839999999997</v>
      </c>
      <c r="J495" s="58">
        <f t="shared" si="201"/>
        <v>41706.400000000001</v>
      </c>
      <c r="K495" s="58">
        <f t="shared" si="201"/>
        <v>37127.97</v>
      </c>
      <c r="L495" s="58">
        <f t="shared" si="201"/>
        <v>37600</v>
      </c>
      <c r="M495" s="58">
        <f t="shared" si="201"/>
        <v>37600</v>
      </c>
      <c r="N495" s="58">
        <f t="shared" si="201"/>
        <v>37600</v>
      </c>
      <c r="O495" s="58">
        <f t="shared" si="201"/>
        <v>37600</v>
      </c>
      <c r="P495" s="58">
        <f t="shared" si="201"/>
        <v>471465.43000000005</v>
      </c>
    </row>
    <row r="496" spans="1:16">
      <c r="A496" s="34" t="s">
        <v>1158</v>
      </c>
      <c r="B496" s="33" t="s">
        <v>29</v>
      </c>
      <c r="C496" s="34" t="s">
        <v>1159</v>
      </c>
      <c r="D496" s="60">
        <v>53236.480000000003</v>
      </c>
      <c r="E496" s="60">
        <v>34183.99</v>
      </c>
      <c r="F496" s="60">
        <v>39425.1</v>
      </c>
      <c r="G496" s="60">
        <v>38517.49</v>
      </c>
      <c r="H496" s="60">
        <v>42777.16</v>
      </c>
      <c r="I496" s="56">
        <v>34090.839999999997</v>
      </c>
      <c r="J496" s="60">
        <v>41706.400000000001</v>
      </c>
      <c r="K496" s="60">
        <v>37127.97</v>
      </c>
      <c r="L496" s="60">
        <v>37600</v>
      </c>
      <c r="M496" s="60">
        <f>L496</f>
        <v>37600</v>
      </c>
      <c r="N496" s="60">
        <f>M496</f>
        <v>37600</v>
      </c>
      <c r="O496" s="60">
        <f>N496</f>
        <v>37600</v>
      </c>
      <c r="P496" s="56">
        <f t="shared" si="197"/>
        <v>471465.43000000005</v>
      </c>
    </row>
    <row r="497" spans="1:16">
      <c r="A497" s="34" t="s">
        <v>1160</v>
      </c>
      <c r="B497" s="33" t="s">
        <v>29</v>
      </c>
      <c r="C497" s="34" t="s">
        <v>1161</v>
      </c>
      <c r="D497" s="60"/>
      <c r="E497" s="60">
        <v>0</v>
      </c>
      <c r="F497" s="60"/>
      <c r="G497" s="60">
        <v>0</v>
      </c>
      <c r="H497" s="60">
        <v>0</v>
      </c>
      <c r="I497" s="56">
        <v>0</v>
      </c>
      <c r="J497" s="60">
        <v>0</v>
      </c>
      <c r="K497" s="60"/>
      <c r="L497" s="60"/>
      <c r="M497" s="60"/>
      <c r="N497" s="60"/>
      <c r="O497" s="60"/>
      <c r="P497" s="56">
        <f t="shared" si="197"/>
        <v>0</v>
      </c>
    </row>
    <row r="498" spans="1:16">
      <c r="A498" s="49" t="s">
        <v>1162</v>
      </c>
      <c r="B498" s="33"/>
      <c r="C498" s="49" t="s">
        <v>1163</v>
      </c>
      <c r="D498" s="51">
        <f>D499</f>
        <v>1192.22</v>
      </c>
      <c r="E498" s="51">
        <f t="shared" ref="E498:P500" si="202">E499</f>
        <v>1384.09</v>
      </c>
      <c r="F498" s="51">
        <f t="shared" si="202"/>
        <v>1585.48</v>
      </c>
      <c r="G498" s="51">
        <f t="shared" si="202"/>
        <v>1055.44</v>
      </c>
      <c r="H498" s="51">
        <f t="shared" si="202"/>
        <v>1412.44</v>
      </c>
      <c r="I498" s="51">
        <f t="shared" si="202"/>
        <v>1193.27</v>
      </c>
      <c r="J498" s="51">
        <f t="shared" si="202"/>
        <v>2695.5</v>
      </c>
      <c r="K498" s="51">
        <f t="shared" si="202"/>
        <v>1226.46</v>
      </c>
      <c r="L498" s="51">
        <f t="shared" si="202"/>
        <v>1100</v>
      </c>
      <c r="M498" s="51">
        <f t="shared" si="202"/>
        <v>1100</v>
      </c>
      <c r="N498" s="51">
        <f t="shared" si="202"/>
        <v>1100</v>
      </c>
      <c r="O498" s="51">
        <f t="shared" si="202"/>
        <v>1100</v>
      </c>
      <c r="P498" s="51">
        <f t="shared" si="202"/>
        <v>16144.900000000001</v>
      </c>
    </row>
    <row r="499" spans="1:16" ht="19.5" customHeight="1">
      <c r="A499" s="52" t="s">
        <v>1164</v>
      </c>
      <c r="B499" s="33"/>
      <c r="C499" s="57" t="s">
        <v>1165</v>
      </c>
      <c r="D499" s="58">
        <f>D500</f>
        <v>1192.22</v>
      </c>
      <c r="E499" s="58">
        <f t="shared" si="202"/>
        <v>1384.09</v>
      </c>
      <c r="F499" s="58">
        <f t="shared" si="202"/>
        <v>1585.48</v>
      </c>
      <c r="G499" s="58">
        <f t="shared" si="202"/>
        <v>1055.44</v>
      </c>
      <c r="H499" s="58">
        <f t="shared" si="202"/>
        <v>1412.44</v>
      </c>
      <c r="I499" s="58">
        <f t="shared" si="202"/>
        <v>1193.27</v>
      </c>
      <c r="J499" s="58">
        <f t="shared" si="202"/>
        <v>2695.5</v>
      </c>
      <c r="K499" s="58">
        <f t="shared" si="202"/>
        <v>1226.46</v>
      </c>
      <c r="L499" s="58">
        <f t="shared" si="202"/>
        <v>1100</v>
      </c>
      <c r="M499" s="58">
        <f t="shared" si="202"/>
        <v>1100</v>
      </c>
      <c r="N499" s="58">
        <f t="shared" si="202"/>
        <v>1100</v>
      </c>
      <c r="O499" s="58">
        <f t="shared" si="202"/>
        <v>1100</v>
      </c>
      <c r="P499" s="58">
        <f t="shared" si="202"/>
        <v>16144.900000000001</v>
      </c>
    </row>
    <row r="500" spans="1:16">
      <c r="A500" s="34" t="s">
        <v>1166</v>
      </c>
      <c r="B500" s="33"/>
      <c r="C500" s="34" t="s">
        <v>1167</v>
      </c>
      <c r="D500" s="60">
        <f>D501</f>
        <v>1192.22</v>
      </c>
      <c r="E500" s="60">
        <f>E501</f>
        <v>1384.09</v>
      </c>
      <c r="F500" s="60">
        <f>F501</f>
        <v>1585.48</v>
      </c>
      <c r="G500" s="60">
        <f>G501</f>
        <v>1055.44</v>
      </c>
      <c r="H500" s="60">
        <f t="shared" si="202"/>
        <v>1412.44</v>
      </c>
      <c r="I500" s="60">
        <f t="shared" si="202"/>
        <v>1193.27</v>
      </c>
      <c r="J500" s="60">
        <f t="shared" si="202"/>
        <v>2695.5</v>
      </c>
      <c r="K500" s="60">
        <f t="shared" si="202"/>
        <v>1226.46</v>
      </c>
      <c r="L500" s="60">
        <f t="shared" si="202"/>
        <v>1100</v>
      </c>
      <c r="M500" s="60">
        <f t="shared" si="202"/>
        <v>1100</v>
      </c>
      <c r="N500" s="60">
        <f t="shared" si="202"/>
        <v>1100</v>
      </c>
      <c r="O500" s="60">
        <f t="shared" si="202"/>
        <v>1100</v>
      </c>
      <c r="P500" s="60">
        <f t="shared" si="202"/>
        <v>16144.900000000001</v>
      </c>
    </row>
    <row r="501" spans="1:16">
      <c r="A501" s="34" t="s">
        <v>1168</v>
      </c>
      <c r="B501" s="33" t="s">
        <v>224</v>
      </c>
      <c r="C501" s="34" t="s">
        <v>1169</v>
      </c>
      <c r="D501" s="60">
        <v>1192.22</v>
      </c>
      <c r="E501" s="60">
        <v>1384.09</v>
      </c>
      <c r="F501" s="60">
        <v>1585.48</v>
      </c>
      <c r="G501" s="60">
        <v>1055.44</v>
      </c>
      <c r="H501" s="60">
        <v>1412.44</v>
      </c>
      <c r="I501" s="56">
        <v>1193.27</v>
      </c>
      <c r="J501" s="60">
        <v>2695.5</v>
      </c>
      <c r="K501" s="60">
        <v>1226.46</v>
      </c>
      <c r="L501" s="60">
        <v>1100</v>
      </c>
      <c r="M501" s="60">
        <f>L501</f>
        <v>1100</v>
      </c>
      <c r="N501" s="60">
        <f>M501</f>
        <v>1100</v>
      </c>
      <c r="O501" s="60">
        <f>N501</f>
        <v>1100</v>
      </c>
      <c r="P501" s="56">
        <f>SUM(D501:O501)</f>
        <v>16144.900000000001</v>
      </c>
    </row>
    <row r="502" spans="1:16">
      <c r="A502" s="49" t="s">
        <v>1170</v>
      </c>
      <c r="B502" s="33"/>
      <c r="C502" s="49" t="s">
        <v>1171</v>
      </c>
      <c r="D502" s="51">
        <f t="shared" ref="D502:F503" si="203">D503</f>
        <v>11894.16</v>
      </c>
      <c r="E502" s="51">
        <f t="shared" si="203"/>
        <v>4455.58</v>
      </c>
      <c r="F502" s="51">
        <f t="shared" si="203"/>
        <v>13331.24</v>
      </c>
      <c r="G502" s="51">
        <f t="shared" ref="G502:P503" si="204">G503</f>
        <v>5024.38</v>
      </c>
      <c r="H502" s="51">
        <f t="shared" si="204"/>
        <v>16486.77</v>
      </c>
      <c r="I502" s="51">
        <f t="shared" si="204"/>
        <v>4667.38</v>
      </c>
      <c r="J502" s="51">
        <f t="shared" si="204"/>
        <v>13375.95</v>
      </c>
      <c r="K502" s="51">
        <f t="shared" si="204"/>
        <v>6575.78</v>
      </c>
      <c r="L502" s="51">
        <f t="shared" si="204"/>
        <v>10200</v>
      </c>
      <c r="M502" s="51">
        <f t="shared" si="204"/>
        <v>10200</v>
      </c>
      <c r="N502" s="51">
        <f t="shared" si="204"/>
        <v>10200</v>
      </c>
      <c r="O502" s="51">
        <f t="shared" si="204"/>
        <v>10200</v>
      </c>
      <c r="P502" s="51">
        <f t="shared" si="204"/>
        <v>116611.24</v>
      </c>
    </row>
    <row r="503" spans="1:16" ht="27.75" customHeight="1">
      <c r="A503" s="52" t="s">
        <v>1172</v>
      </c>
      <c r="B503" s="33"/>
      <c r="C503" s="57" t="s">
        <v>1173</v>
      </c>
      <c r="D503" s="58">
        <f t="shared" si="203"/>
        <v>11894.16</v>
      </c>
      <c r="E503" s="58">
        <f t="shared" si="203"/>
        <v>4455.58</v>
      </c>
      <c r="F503" s="58">
        <f t="shared" si="203"/>
        <v>13331.24</v>
      </c>
      <c r="G503" s="58">
        <f t="shared" si="204"/>
        <v>5024.38</v>
      </c>
      <c r="H503" s="58">
        <f t="shared" si="204"/>
        <v>16486.77</v>
      </c>
      <c r="I503" s="58">
        <f t="shared" si="204"/>
        <v>4667.38</v>
      </c>
      <c r="J503" s="58">
        <f>J504</f>
        <v>13375.95</v>
      </c>
      <c r="K503" s="58">
        <f t="shared" si="204"/>
        <v>6575.78</v>
      </c>
      <c r="L503" s="58">
        <f t="shared" si="204"/>
        <v>10200</v>
      </c>
      <c r="M503" s="58">
        <f t="shared" si="204"/>
        <v>10200</v>
      </c>
      <c r="N503" s="58">
        <f t="shared" si="204"/>
        <v>10200</v>
      </c>
      <c r="O503" s="58">
        <f t="shared" si="204"/>
        <v>10200</v>
      </c>
      <c r="P503" s="58">
        <f t="shared" si="204"/>
        <v>116611.24</v>
      </c>
    </row>
    <row r="504" spans="1:16">
      <c r="A504" s="34" t="s">
        <v>1174</v>
      </c>
      <c r="B504" s="33"/>
      <c r="C504" s="34" t="s">
        <v>1175</v>
      </c>
      <c r="D504" s="60">
        <f t="shared" ref="D504:J504" si="205">SUM(D505:D506)</f>
        <v>11894.16</v>
      </c>
      <c r="E504" s="60">
        <f t="shared" si="205"/>
        <v>4455.58</v>
      </c>
      <c r="F504" s="60">
        <f t="shared" si="205"/>
        <v>13331.24</v>
      </c>
      <c r="G504" s="60">
        <f t="shared" si="205"/>
        <v>5024.38</v>
      </c>
      <c r="H504" s="60">
        <f t="shared" si="205"/>
        <v>16486.77</v>
      </c>
      <c r="I504" s="60">
        <f t="shared" si="205"/>
        <v>4667.38</v>
      </c>
      <c r="J504" s="60">
        <f t="shared" si="205"/>
        <v>13375.95</v>
      </c>
      <c r="K504" s="60">
        <f t="shared" ref="K504:P504" si="206">SUM(K505:K506)</f>
        <v>6575.78</v>
      </c>
      <c r="L504" s="60">
        <f t="shared" si="206"/>
        <v>10200</v>
      </c>
      <c r="M504" s="60">
        <f t="shared" si="206"/>
        <v>10200</v>
      </c>
      <c r="N504" s="60">
        <f t="shared" si="206"/>
        <v>10200</v>
      </c>
      <c r="O504" s="60">
        <f t="shared" si="206"/>
        <v>10200</v>
      </c>
      <c r="P504" s="60">
        <f t="shared" si="206"/>
        <v>116611.24</v>
      </c>
    </row>
    <row r="505" spans="1:16">
      <c r="A505" s="34" t="s">
        <v>1176</v>
      </c>
      <c r="B505" s="33" t="s">
        <v>29</v>
      </c>
      <c r="C505" s="34" t="s">
        <v>1177</v>
      </c>
      <c r="D505" s="60">
        <v>11894.16</v>
      </c>
      <c r="E505" s="60">
        <v>4455.58</v>
      </c>
      <c r="F505" s="60">
        <v>13331.24</v>
      </c>
      <c r="G505" s="60">
        <v>5024.38</v>
      </c>
      <c r="H505" s="60">
        <v>16486.77</v>
      </c>
      <c r="I505" s="56">
        <v>4667.38</v>
      </c>
      <c r="J505" s="60">
        <v>13375.95</v>
      </c>
      <c r="K505" s="60">
        <v>6575.78</v>
      </c>
      <c r="L505" s="60">
        <v>10200</v>
      </c>
      <c r="M505" s="60">
        <f>L505</f>
        <v>10200</v>
      </c>
      <c r="N505" s="60">
        <f>M505</f>
        <v>10200</v>
      </c>
      <c r="O505" s="60">
        <f>N505</f>
        <v>10200</v>
      </c>
      <c r="P505" s="56">
        <f>SUM(D505:O505)</f>
        <v>116611.24</v>
      </c>
    </row>
    <row r="506" spans="1:16">
      <c r="A506" s="34" t="s">
        <v>1178</v>
      </c>
      <c r="B506" s="33" t="s">
        <v>581</v>
      </c>
      <c r="C506" s="34" t="s">
        <v>1179</v>
      </c>
      <c r="D506" s="60"/>
      <c r="E506" s="60">
        <v>0</v>
      </c>
      <c r="F506" s="60"/>
      <c r="G506" s="60">
        <v>0</v>
      </c>
      <c r="H506" s="60">
        <v>0</v>
      </c>
      <c r="I506" s="56">
        <v>0</v>
      </c>
      <c r="J506" s="60"/>
      <c r="K506" s="60"/>
      <c r="L506" s="60"/>
      <c r="M506" s="60"/>
      <c r="N506" s="60"/>
      <c r="O506" s="60"/>
      <c r="P506" s="56">
        <f>SUM(D506:O506)</f>
        <v>0</v>
      </c>
    </row>
    <row r="507" spans="1:16">
      <c r="A507" s="49" t="s">
        <v>1180</v>
      </c>
      <c r="B507" s="33"/>
      <c r="C507" s="49" t="s">
        <v>1181</v>
      </c>
      <c r="D507" s="51"/>
      <c r="E507" s="51"/>
      <c r="F507" s="51"/>
      <c r="G507" s="51"/>
      <c r="H507" s="51"/>
      <c r="I507" s="51"/>
      <c r="J507" s="51"/>
      <c r="K507" s="51">
        <f t="shared" ref="K507:P507" si="207">K508</f>
        <v>0</v>
      </c>
      <c r="L507" s="51">
        <f t="shared" si="207"/>
        <v>0</v>
      </c>
      <c r="M507" s="51">
        <f t="shared" si="207"/>
        <v>0</v>
      </c>
      <c r="N507" s="51">
        <f t="shared" si="207"/>
        <v>0</v>
      </c>
      <c r="O507" s="51">
        <f t="shared" si="207"/>
        <v>0</v>
      </c>
      <c r="P507" s="51">
        <f t="shared" si="207"/>
        <v>0</v>
      </c>
    </row>
    <row r="508" spans="1:16">
      <c r="A508" s="34" t="s">
        <v>1182</v>
      </c>
      <c r="B508" s="33" t="s">
        <v>29</v>
      </c>
      <c r="C508" s="34" t="s">
        <v>1183</v>
      </c>
      <c r="D508" s="60"/>
      <c r="E508" s="60"/>
      <c r="F508" s="60"/>
      <c r="G508" s="60"/>
      <c r="H508" s="60"/>
      <c r="I508" s="56">
        <v>0</v>
      </c>
      <c r="J508" s="60"/>
      <c r="K508" s="60">
        <v>0</v>
      </c>
      <c r="L508" s="60"/>
      <c r="M508" s="60"/>
      <c r="N508" s="60"/>
      <c r="O508" s="60"/>
      <c r="P508" s="56">
        <f>SUM(D508:O508)</f>
        <v>0</v>
      </c>
    </row>
    <row r="509" spans="1:16">
      <c r="A509" s="49" t="s">
        <v>1184</v>
      </c>
      <c r="B509" s="33"/>
      <c r="C509" s="49" t="s">
        <v>1185</v>
      </c>
      <c r="D509" s="51">
        <f>SUM(D510+D511+D512+D513+D518+D527)</f>
        <v>46181.04</v>
      </c>
      <c r="E509" s="51">
        <f>SUM(E510+E511+E512+E513+E518+E527)</f>
        <v>51928.950000000004</v>
      </c>
      <c r="F509" s="51">
        <f>SUM(F510+F511+F512+F513+F518+F527)</f>
        <v>50471.45</v>
      </c>
      <c r="G509" s="51">
        <f t="shared" ref="G509:P509" si="208">SUM(G510+G511+G512+G513+G518+G527)</f>
        <v>73700.969999999987</v>
      </c>
      <c r="H509" s="51">
        <f t="shared" si="208"/>
        <v>112099.87</v>
      </c>
      <c r="I509" s="94">
        <f>SUM(I510+I511+I512+I513+I518+I527)</f>
        <v>96863.659999999989</v>
      </c>
      <c r="J509" s="51">
        <f t="shared" si="208"/>
        <v>158432.04999999999</v>
      </c>
      <c r="K509" s="51">
        <f t="shared" si="208"/>
        <v>59705.83</v>
      </c>
      <c r="L509" s="51">
        <f t="shared" si="208"/>
        <v>46290.19</v>
      </c>
      <c r="M509" s="51">
        <f t="shared" si="208"/>
        <v>46290.19</v>
      </c>
      <c r="N509" s="51">
        <f t="shared" si="208"/>
        <v>46290.19</v>
      </c>
      <c r="O509" s="51">
        <f t="shared" si="208"/>
        <v>46290.19</v>
      </c>
      <c r="P509" s="51">
        <f t="shared" si="208"/>
        <v>834871.18</v>
      </c>
    </row>
    <row r="510" spans="1:16">
      <c r="A510" s="52" t="s">
        <v>1186</v>
      </c>
      <c r="B510" s="33" t="s">
        <v>29</v>
      </c>
      <c r="C510" s="52" t="s">
        <v>1187</v>
      </c>
      <c r="D510" s="58">
        <v>1751.61</v>
      </c>
      <c r="E510" s="58">
        <v>1194.18</v>
      </c>
      <c r="F510" s="58">
        <v>2339.7399999999998</v>
      </c>
      <c r="G510" s="58">
        <v>382.87</v>
      </c>
      <c r="H510" s="58">
        <v>817.39</v>
      </c>
      <c r="I510" s="51">
        <v>814.36</v>
      </c>
      <c r="J510" s="58"/>
      <c r="K510" s="58">
        <v>379.83</v>
      </c>
      <c r="L510" s="58">
        <f>K510</f>
        <v>379.83</v>
      </c>
      <c r="M510" s="58">
        <f>L510</f>
        <v>379.83</v>
      </c>
      <c r="N510" s="58">
        <f>M510</f>
        <v>379.83</v>
      </c>
      <c r="O510" s="58">
        <f>N510</f>
        <v>379.83</v>
      </c>
      <c r="P510" s="56">
        <f>SUM(D510:O510)</f>
        <v>9199.2999999999993</v>
      </c>
    </row>
    <row r="511" spans="1:16">
      <c r="A511" s="52" t="s">
        <v>1188</v>
      </c>
      <c r="B511" s="33" t="s">
        <v>581</v>
      </c>
      <c r="C511" s="52" t="s">
        <v>1189</v>
      </c>
      <c r="D511" s="58">
        <v>0</v>
      </c>
      <c r="E511" s="58">
        <v>0</v>
      </c>
      <c r="F511" s="58">
        <v>0</v>
      </c>
      <c r="G511" s="58">
        <v>0</v>
      </c>
      <c r="H511" s="58">
        <v>0</v>
      </c>
      <c r="I511" s="51">
        <v>0</v>
      </c>
      <c r="J511" s="58">
        <v>0</v>
      </c>
      <c r="K511" s="58">
        <v>0</v>
      </c>
      <c r="L511" s="58"/>
      <c r="M511" s="58"/>
      <c r="N511" s="58"/>
      <c r="O511" s="58"/>
      <c r="P511" s="56">
        <f>SUM(D511:O511)</f>
        <v>0</v>
      </c>
    </row>
    <row r="512" spans="1:16">
      <c r="A512" s="52" t="s">
        <v>1190</v>
      </c>
      <c r="B512" s="33" t="s">
        <v>542</v>
      </c>
      <c r="C512" s="52" t="s">
        <v>1191</v>
      </c>
      <c r="D512" s="58">
        <v>40517.279999999999</v>
      </c>
      <c r="E512" s="58">
        <v>43435.12</v>
      </c>
      <c r="F512" s="58">
        <v>41759.26</v>
      </c>
      <c r="G512" s="58">
        <v>66586.539999999994</v>
      </c>
      <c r="H512" s="58">
        <v>97116.18</v>
      </c>
      <c r="I512" s="51">
        <v>74494.87</v>
      </c>
      <c r="J512" s="58">
        <v>96202.66</v>
      </c>
      <c r="K512" s="58">
        <v>45910.36</v>
      </c>
      <c r="L512" s="58">
        <f>K512</f>
        <v>45910.36</v>
      </c>
      <c r="M512" s="58">
        <f>L512</f>
        <v>45910.36</v>
      </c>
      <c r="N512" s="58">
        <f>M512</f>
        <v>45910.36</v>
      </c>
      <c r="O512" s="58">
        <f>N512</f>
        <v>45910.36</v>
      </c>
      <c r="P512" s="56">
        <f>SUM(D512:O512)</f>
        <v>689663.71</v>
      </c>
    </row>
    <row r="513" spans="1:16">
      <c r="A513" s="52" t="s">
        <v>1192</v>
      </c>
      <c r="B513" s="33"/>
      <c r="C513" s="52" t="s">
        <v>1193</v>
      </c>
      <c r="D513" s="58">
        <f>D514</f>
        <v>248.78</v>
      </c>
      <c r="E513" s="58">
        <f>E514</f>
        <v>0</v>
      </c>
      <c r="F513" s="58">
        <f>SUM(F514:F515)</f>
        <v>1268.81</v>
      </c>
      <c r="G513" s="58">
        <f t="shared" ref="G513:O513" si="209">SUM(G514:G515)</f>
        <v>3898.56</v>
      </c>
      <c r="H513" s="58">
        <f t="shared" si="209"/>
        <v>1428.16</v>
      </c>
      <c r="I513" s="58">
        <f>SUM(I514:I516)</f>
        <v>7282.14</v>
      </c>
      <c r="J513" s="58">
        <f t="shared" si="209"/>
        <v>0</v>
      </c>
      <c r="K513" s="58">
        <f>SUM(K514:K515)</f>
        <v>183.8</v>
      </c>
      <c r="L513" s="58">
        <f t="shared" si="209"/>
        <v>0</v>
      </c>
      <c r="M513" s="58">
        <f t="shared" si="209"/>
        <v>0</v>
      </c>
      <c r="N513" s="58">
        <f t="shared" si="209"/>
        <v>0</v>
      </c>
      <c r="O513" s="58">
        <f t="shared" si="209"/>
        <v>0</v>
      </c>
      <c r="P513" s="58">
        <f>SUM(P514:P517)</f>
        <v>14310.25</v>
      </c>
    </row>
    <row r="514" spans="1:16">
      <c r="A514" s="34" t="s">
        <v>1194</v>
      </c>
      <c r="B514" s="33" t="s">
        <v>545</v>
      </c>
      <c r="C514" s="34" t="s">
        <v>1195</v>
      </c>
      <c r="D514" s="60">
        <v>248.78</v>
      </c>
      <c r="E514" s="60"/>
      <c r="F514" s="60">
        <v>1268.81</v>
      </c>
      <c r="G514" s="60">
        <v>3898.56</v>
      </c>
      <c r="H514" s="60">
        <v>1428.16</v>
      </c>
      <c r="I514" s="56">
        <v>6782.14</v>
      </c>
      <c r="J514" s="60">
        <v>0</v>
      </c>
      <c r="K514" s="60">
        <v>183.8</v>
      </c>
      <c r="L514" s="60"/>
      <c r="M514" s="60"/>
      <c r="N514" s="60"/>
      <c r="O514" s="60"/>
      <c r="P514" s="56">
        <f>SUM(D514:O514)</f>
        <v>13810.25</v>
      </c>
    </row>
    <row r="515" spans="1:16">
      <c r="A515" s="34" t="s">
        <v>1196</v>
      </c>
      <c r="B515" s="33" t="s">
        <v>29</v>
      </c>
      <c r="C515" s="34" t="s">
        <v>1197</v>
      </c>
      <c r="D515" s="60"/>
      <c r="E515" s="60"/>
      <c r="F515" s="60">
        <v>0</v>
      </c>
      <c r="G515" s="60">
        <v>0</v>
      </c>
      <c r="H515" s="60">
        <v>0</v>
      </c>
      <c r="I515" s="56">
        <v>0</v>
      </c>
      <c r="J515" s="60"/>
      <c r="K515" s="60">
        <v>0</v>
      </c>
      <c r="L515" s="60"/>
      <c r="M515" s="60"/>
      <c r="N515" s="60"/>
      <c r="O515" s="60"/>
      <c r="P515" s="56">
        <f t="shared" ref="P515:P526" si="210">SUM(D515:O515)</f>
        <v>0</v>
      </c>
    </row>
    <row r="516" spans="1:16">
      <c r="A516" s="97" t="s">
        <v>1198</v>
      </c>
      <c r="B516" s="98" t="s">
        <v>224</v>
      </c>
      <c r="C516" s="97" t="s">
        <v>1199</v>
      </c>
      <c r="D516" s="60"/>
      <c r="E516" s="60"/>
      <c r="F516" s="60"/>
      <c r="G516" s="60"/>
      <c r="H516" s="60"/>
      <c r="I516" s="60">
        <v>500</v>
      </c>
      <c r="J516" s="60"/>
      <c r="K516" s="60"/>
      <c r="L516" s="60"/>
      <c r="M516" s="60"/>
      <c r="N516" s="60"/>
      <c r="O516" s="60"/>
      <c r="P516" s="60">
        <f t="shared" si="210"/>
        <v>500</v>
      </c>
    </row>
    <row r="517" spans="1:16">
      <c r="A517" s="52" t="s">
        <v>1200</v>
      </c>
      <c r="B517" s="33" t="s">
        <v>126</v>
      </c>
      <c r="C517" s="52" t="s">
        <v>1201</v>
      </c>
      <c r="D517" s="58"/>
      <c r="E517" s="58"/>
      <c r="F517" s="58"/>
      <c r="G517" s="58">
        <v>0</v>
      </c>
      <c r="H517" s="58">
        <v>0</v>
      </c>
      <c r="I517" s="51">
        <v>0</v>
      </c>
      <c r="J517" s="58"/>
      <c r="K517" s="58">
        <v>0</v>
      </c>
      <c r="L517" s="58"/>
      <c r="M517" s="58"/>
      <c r="N517" s="58"/>
      <c r="O517" s="58"/>
      <c r="P517" s="56">
        <f t="shared" si="210"/>
        <v>0</v>
      </c>
    </row>
    <row r="518" spans="1:16">
      <c r="A518" s="52" t="s">
        <v>1202</v>
      </c>
      <c r="B518" s="33"/>
      <c r="C518" s="52" t="s">
        <v>1203</v>
      </c>
      <c r="D518" s="58">
        <f>SUM(D519:D527)</f>
        <v>3663.3699999999994</v>
      </c>
      <c r="E518" s="58">
        <f t="shared" ref="E518:P518" si="211">SUM(E519:E527)</f>
        <v>7299.65</v>
      </c>
      <c r="F518" s="58">
        <f>SUM(F519:F527)</f>
        <v>5103.6399999999994</v>
      </c>
      <c r="G518" s="58">
        <f t="shared" si="211"/>
        <v>2833</v>
      </c>
      <c r="H518" s="58">
        <f>SUM(H519:H527)</f>
        <v>12738.14</v>
      </c>
      <c r="I518" s="58">
        <f t="shared" si="211"/>
        <v>14272.289999999999</v>
      </c>
      <c r="J518" s="58">
        <f>SUM(J519:J527)</f>
        <v>62229.39</v>
      </c>
      <c r="K518" s="58">
        <f>SUM(K519:K526)</f>
        <v>12905.24</v>
      </c>
      <c r="L518" s="58">
        <f t="shared" si="211"/>
        <v>0</v>
      </c>
      <c r="M518" s="58">
        <f t="shared" si="211"/>
        <v>0</v>
      </c>
      <c r="N518" s="58">
        <f t="shared" si="211"/>
        <v>0</v>
      </c>
      <c r="O518" s="58">
        <f t="shared" si="211"/>
        <v>0</v>
      </c>
      <c r="P518" s="58">
        <f t="shared" si="211"/>
        <v>121371.32</v>
      </c>
    </row>
    <row r="519" spans="1:16">
      <c r="A519" s="34" t="s">
        <v>1204</v>
      </c>
      <c r="B519" s="33" t="s">
        <v>29</v>
      </c>
      <c r="C519" s="34" t="s">
        <v>1205</v>
      </c>
      <c r="D519" s="60"/>
      <c r="E519" s="60"/>
      <c r="F519" s="60"/>
      <c r="G519" s="60"/>
      <c r="H519" s="60"/>
      <c r="I519" s="56">
        <v>0</v>
      </c>
      <c r="J519" s="60"/>
      <c r="K519" s="60"/>
      <c r="L519" s="60"/>
      <c r="M519" s="60"/>
      <c r="N519" s="60"/>
      <c r="O519" s="60"/>
      <c r="P519" s="56">
        <f t="shared" si="210"/>
        <v>0</v>
      </c>
    </row>
    <row r="520" spans="1:16">
      <c r="A520" s="34" t="s">
        <v>1206</v>
      </c>
      <c r="B520" s="33" t="s">
        <v>29</v>
      </c>
      <c r="C520" s="34" t="s">
        <v>1207</v>
      </c>
      <c r="D520" s="60"/>
      <c r="E520" s="60"/>
      <c r="F520" s="60"/>
      <c r="G520" s="60"/>
      <c r="H520" s="60"/>
      <c r="I520" s="56">
        <v>0</v>
      </c>
      <c r="J520" s="60"/>
      <c r="K520" s="60"/>
      <c r="L520" s="60"/>
      <c r="M520" s="60"/>
      <c r="N520" s="60"/>
      <c r="O520" s="60"/>
      <c r="P520" s="56">
        <f t="shared" si="210"/>
        <v>0</v>
      </c>
    </row>
    <row r="521" spans="1:16">
      <c r="A521" s="34" t="s">
        <v>1208</v>
      </c>
      <c r="B521" s="33" t="s">
        <v>29</v>
      </c>
      <c r="C521" s="34" t="s">
        <v>1209</v>
      </c>
      <c r="D521" s="60"/>
      <c r="E521" s="60">
        <v>127.71</v>
      </c>
      <c r="F521" s="60">
        <v>1277.05</v>
      </c>
      <c r="G521" s="60"/>
      <c r="H521" s="60">
        <v>127.71</v>
      </c>
      <c r="I521" s="56">
        <v>0</v>
      </c>
      <c r="J521" s="60"/>
      <c r="K521" s="60"/>
      <c r="L521" s="60"/>
      <c r="M521" s="60"/>
      <c r="N521" s="60"/>
      <c r="O521" s="60"/>
      <c r="P521" s="56">
        <f t="shared" si="210"/>
        <v>1532.47</v>
      </c>
    </row>
    <row r="522" spans="1:16">
      <c r="A522" s="34" t="s">
        <v>1210</v>
      </c>
      <c r="B522" s="33" t="s">
        <v>29</v>
      </c>
      <c r="C522" s="34" t="s">
        <v>1211</v>
      </c>
      <c r="D522" s="60">
        <v>1210.32</v>
      </c>
      <c r="E522" s="60">
        <v>1291.55</v>
      </c>
      <c r="F522" s="60">
        <v>1623.34</v>
      </c>
      <c r="G522" s="60">
        <v>1283.9000000000001</v>
      </c>
      <c r="H522" s="60">
        <v>5300.37</v>
      </c>
      <c r="I522" s="56">
        <v>6157.59</v>
      </c>
      <c r="J522" s="60">
        <v>2291.73</v>
      </c>
      <c r="K522" s="60">
        <v>752.16</v>
      </c>
      <c r="L522" s="60"/>
      <c r="M522" s="60"/>
      <c r="N522" s="60"/>
      <c r="O522" s="60"/>
      <c r="P522" s="56">
        <f t="shared" si="210"/>
        <v>19910.96</v>
      </c>
    </row>
    <row r="523" spans="1:16">
      <c r="A523" s="34" t="s">
        <v>1212</v>
      </c>
      <c r="B523" s="33" t="s">
        <v>29</v>
      </c>
      <c r="C523" s="34" t="s">
        <v>1213</v>
      </c>
      <c r="D523" s="60">
        <v>612.13</v>
      </c>
      <c r="E523" s="60">
        <v>1621.99</v>
      </c>
      <c r="F523" s="60">
        <v>1087.3399999999999</v>
      </c>
      <c r="G523" s="60">
        <v>561.91999999999996</v>
      </c>
      <c r="H523" s="60">
        <v>0</v>
      </c>
      <c r="I523" s="56">
        <v>0</v>
      </c>
      <c r="J523" s="60">
        <v>127.71</v>
      </c>
      <c r="K523" s="60">
        <v>138.76</v>
      </c>
      <c r="L523" s="60"/>
      <c r="M523" s="60"/>
      <c r="N523" s="60"/>
      <c r="O523" s="60"/>
      <c r="P523" s="56">
        <f t="shared" si="210"/>
        <v>4149.8500000000004</v>
      </c>
    </row>
    <row r="524" spans="1:16">
      <c r="A524" s="34" t="s">
        <v>1214</v>
      </c>
      <c r="B524" s="33" t="s">
        <v>29</v>
      </c>
      <c r="C524" s="34" t="s">
        <v>1215</v>
      </c>
      <c r="D524" s="60">
        <v>1560.99</v>
      </c>
      <c r="E524" s="60">
        <v>149.41999999999999</v>
      </c>
      <c r="F524" s="60">
        <v>127.71</v>
      </c>
      <c r="G524" s="60">
        <v>667.92</v>
      </c>
      <c r="H524" s="60">
        <v>6279.6</v>
      </c>
      <c r="I524" s="56">
        <v>5446.96</v>
      </c>
      <c r="J524" s="60">
        <v>5783.65</v>
      </c>
      <c r="K524" s="60">
        <v>10594.43</v>
      </c>
      <c r="L524" s="60"/>
      <c r="M524" s="60"/>
      <c r="N524" s="60"/>
      <c r="O524" s="60"/>
      <c r="P524" s="56">
        <f t="shared" si="210"/>
        <v>30610.68</v>
      </c>
    </row>
    <row r="525" spans="1:16">
      <c r="A525" s="34" t="s">
        <v>1216</v>
      </c>
      <c r="B525" s="33" t="s">
        <v>29</v>
      </c>
      <c r="C525" s="34" t="s">
        <v>1217</v>
      </c>
      <c r="D525" s="60">
        <v>0</v>
      </c>
      <c r="E525" s="60">
        <v>0</v>
      </c>
      <c r="F525" s="60">
        <v>0</v>
      </c>
      <c r="G525" s="60">
        <v>0</v>
      </c>
      <c r="H525" s="60">
        <v>0</v>
      </c>
      <c r="I525" s="56">
        <v>0</v>
      </c>
      <c r="J525" s="60">
        <v>0</v>
      </c>
      <c r="K525" s="60"/>
      <c r="L525" s="60"/>
      <c r="M525" s="60"/>
      <c r="N525" s="60"/>
      <c r="O525" s="60"/>
      <c r="P525" s="56">
        <f t="shared" si="210"/>
        <v>0</v>
      </c>
    </row>
    <row r="526" spans="1:16">
      <c r="A526" s="34" t="s">
        <v>1218</v>
      </c>
      <c r="B526" s="33" t="s">
        <v>29</v>
      </c>
      <c r="C526" s="34" t="s">
        <v>1219</v>
      </c>
      <c r="D526" s="60">
        <v>279.93</v>
      </c>
      <c r="E526" s="60">
        <v>4108.9799999999996</v>
      </c>
      <c r="F526" s="60">
        <v>988.2</v>
      </c>
      <c r="G526" s="60">
        <v>319.26</v>
      </c>
      <c r="H526" s="60">
        <v>1030.46</v>
      </c>
      <c r="I526" s="56">
        <v>2667.74</v>
      </c>
      <c r="J526" s="60">
        <v>54026.3</v>
      </c>
      <c r="K526" s="60">
        <v>1419.89</v>
      </c>
      <c r="L526" s="60"/>
      <c r="M526" s="60"/>
      <c r="N526" s="60"/>
      <c r="O526" s="60"/>
      <c r="P526" s="56">
        <f t="shared" si="210"/>
        <v>64840.76</v>
      </c>
    </row>
    <row r="527" spans="1:16">
      <c r="A527" s="52" t="s">
        <v>1220</v>
      </c>
      <c r="B527" s="33" t="s">
        <v>29</v>
      </c>
      <c r="C527" s="52" t="s">
        <v>1221</v>
      </c>
      <c r="D527" s="58">
        <v>0</v>
      </c>
      <c r="E527" s="58"/>
      <c r="F527" s="58"/>
      <c r="G527" s="58">
        <v>0</v>
      </c>
      <c r="H527" s="58">
        <v>0</v>
      </c>
      <c r="I527" s="58"/>
      <c r="J527" s="58"/>
      <c r="K527" s="58">
        <v>326.60000000000002</v>
      </c>
      <c r="L527" s="58"/>
      <c r="M527" s="58"/>
      <c r="N527" s="58"/>
      <c r="O527" s="58"/>
      <c r="P527" s="58">
        <f>SUM(D527:O527)</f>
        <v>326.60000000000002</v>
      </c>
    </row>
    <row r="528" spans="1:16">
      <c r="A528" s="47" t="s">
        <v>1222</v>
      </c>
      <c r="B528" s="33"/>
      <c r="C528" s="47" t="s">
        <v>1223</v>
      </c>
      <c r="D528" s="46">
        <f>D534</f>
        <v>864309.78</v>
      </c>
      <c r="E528" s="46">
        <f>E534</f>
        <v>1893582.67</v>
      </c>
      <c r="F528" s="46">
        <f>F534</f>
        <v>1172760.78</v>
      </c>
      <c r="G528" s="46">
        <f>G529+G534</f>
        <v>486080.89999999997</v>
      </c>
      <c r="H528" s="46">
        <f t="shared" ref="H528:P528" si="212">H529+H534</f>
        <v>178193.22999999998</v>
      </c>
      <c r="I528" s="46">
        <f>I529+I534</f>
        <v>471892.26</v>
      </c>
      <c r="J528" s="46">
        <f t="shared" si="212"/>
        <v>151529.10999999999</v>
      </c>
      <c r="K528" s="46">
        <f t="shared" si="212"/>
        <v>1937463.5599999998</v>
      </c>
      <c r="L528" s="46">
        <f t="shared" si="212"/>
        <v>767900</v>
      </c>
      <c r="M528" s="46">
        <f t="shared" si="212"/>
        <v>767900</v>
      </c>
      <c r="N528" s="46">
        <f t="shared" si="212"/>
        <v>767900</v>
      </c>
      <c r="O528" s="46">
        <f t="shared" si="212"/>
        <v>764795.76</v>
      </c>
      <c r="P528" s="46">
        <f t="shared" si="212"/>
        <v>10224308.050000001</v>
      </c>
    </row>
    <row r="529" spans="1:16">
      <c r="A529" s="49" t="s">
        <v>1224</v>
      </c>
      <c r="B529" s="33"/>
      <c r="C529" s="49" t="s">
        <v>1225</v>
      </c>
      <c r="D529" s="51"/>
      <c r="E529" s="51"/>
      <c r="F529" s="51"/>
      <c r="G529" s="51">
        <f>G530</f>
        <v>0</v>
      </c>
      <c r="H529" s="51">
        <f t="shared" ref="H529:P529" si="213">H530</f>
        <v>0</v>
      </c>
      <c r="I529" s="51">
        <f t="shared" si="213"/>
        <v>3747.47</v>
      </c>
      <c r="J529" s="51">
        <f t="shared" si="213"/>
        <v>0</v>
      </c>
      <c r="K529" s="51">
        <f t="shared" si="213"/>
        <v>0</v>
      </c>
      <c r="L529" s="51">
        <f t="shared" si="213"/>
        <v>0</v>
      </c>
      <c r="M529" s="51">
        <f t="shared" si="213"/>
        <v>0</v>
      </c>
      <c r="N529" s="51">
        <f t="shared" si="213"/>
        <v>0</v>
      </c>
      <c r="O529" s="51">
        <f t="shared" si="213"/>
        <v>0</v>
      </c>
      <c r="P529" s="51">
        <f t="shared" si="213"/>
        <v>3747.47</v>
      </c>
    </row>
    <row r="530" spans="1:16">
      <c r="A530" s="52" t="s">
        <v>1226</v>
      </c>
      <c r="B530" s="33"/>
      <c r="C530" s="52" t="s">
        <v>1227</v>
      </c>
      <c r="D530" s="58"/>
      <c r="E530" s="58"/>
      <c r="F530" s="58"/>
      <c r="G530" s="58">
        <f>G533</f>
        <v>0</v>
      </c>
      <c r="H530" s="58">
        <f>H533</f>
        <v>0</v>
      </c>
      <c r="I530" s="58">
        <f>SUM(I531:I533)</f>
        <v>3747.47</v>
      </c>
      <c r="J530" s="58">
        <f t="shared" ref="J530:P530" si="214">SUM(J531:J533)</f>
        <v>0</v>
      </c>
      <c r="K530" s="58">
        <f t="shared" si="214"/>
        <v>0</v>
      </c>
      <c r="L530" s="58">
        <f t="shared" si="214"/>
        <v>0</v>
      </c>
      <c r="M530" s="58">
        <f t="shared" si="214"/>
        <v>0</v>
      </c>
      <c r="N530" s="58">
        <f t="shared" si="214"/>
        <v>0</v>
      </c>
      <c r="O530" s="58">
        <f t="shared" si="214"/>
        <v>0</v>
      </c>
      <c r="P530" s="58">
        <f t="shared" si="214"/>
        <v>3747.47</v>
      </c>
    </row>
    <row r="531" spans="1:16">
      <c r="A531" s="99" t="s">
        <v>1228</v>
      </c>
      <c r="B531" s="98" t="s">
        <v>343</v>
      </c>
      <c r="C531" s="99" t="s">
        <v>1229</v>
      </c>
      <c r="D531" s="58"/>
      <c r="E531" s="58"/>
      <c r="F531" s="58"/>
      <c r="G531" s="58"/>
      <c r="H531" s="58"/>
      <c r="I531" s="58">
        <v>2483.4699999999998</v>
      </c>
      <c r="J531" s="58"/>
      <c r="K531" s="58"/>
      <c r="L531" s="58"/>
      <c r="M531" s="58"/>
      <c r="N531" s="58"/>
      <c r="O531" s="58"/>
      <c r="P531" s="60">
        <f>SUM(D531:O531)</f>
        <v>2483.4699999999998</v>
      </c>
    </row>
    <row r="532" spans="1:16">
      <c r="A532" s="99" t="s">
        <v>1230</v>
      </c>
      <c r="B532" s="98" t="s">
        <v>601</v>
      </c>
      <c r="C532" s="99" t="s">
        <v>1231</v>
      </c>
      <c r="D532" s="58"/>
      <c r="E532" s="58"/>
      <c r="F532" s="58"/>
      <c r="G532" s="58"/>
      <c r="H532" s="58"/>
      <c r="I532" s="58">
        <v>1264</v>
      </c>
      <c r="J532" s="58"/>
      <c r="K532" s="58"/>
      <c r="L532" s="58"/>
      <c r="M532" s="58"/>
      <c r="N532" s="58"/>
      <c r="O532" s="58"/>
      <c r="P532" s="60">
        <f>SUM(D532:O532)</f>
        <v>1264</v>
      </c>
    </row>
    <row r="533" spans="1:16">
      <c r="A533" s="97" t="s">
        <v>1232</v>
      </c>
      <c r="B533" s="98" t="s">
        <v>29</v>
      </c>
      <c r="C533" s="97" t="s">
        <v>1227</v>
      </c>
      <c r="D533" s="60"/>
      <c r="E533" s="60"/>
      <c r="F533" s="60"/>
      <c r="G533" s="60"/>
      <c r="H533" s="60"/>
      <c r="I533" s="60">
        <v>0</v>
      </c>
      <c r="J533" s="60"/>
      <c r="K533" s="60">
        <v>0</v>
      </c>
      <c r="L533" s="60"/>
      <c r="M533" s="60"/>
      <c r="N533" s="60"/>
      <c r="O533" s="60"/>
      <c r="P533" s="60">
        <f>SUM(D533:O533)</f>
        <v>0</v>
      </c>
    </row>
    <row r="534" spans="1:16">
      <c r="A534" s="49" t="s">
        <v>1233</v>
      </c>
      <c r="B534" s="33"/>
      <c r="C534" s="49" t="s">
        <v>1234</v>
      </c>
      <c r="D534" s="51">
        <f>D537+D535</f>
        <v>864309.78</v>
      </c>
      <c r="E534" s="51">
        <f t="shared" ref="E534:O534" si="215">E537+E535</f>
        <v>1893582.67</v>
      </c>
      <c r="F534" s="51">
        <f t="shared" si="215"/>
        <v>1172760.78</v>
      </c>
      <c r="G534" s="51">
        <f>G537+G535</f>
        <v>486080.89999999997</v>
      </c>
      <c r="H534" s="51">
        <f t="shared" si="215"/>
        <v>178193.22999999998</v>
      </c>
      <c r="I534" s="51">
        <f>I537+I535</f>
        <v>468144.79000000004</v>
      </c>
      <c r="J534" s="51">
        <f>J537+J535</f>
        <v>151529.10999999999</v>
      </c>
      <c r="K534" s="51">
        <f t="shared" si="215"/>
        <v>1937463.5599999998</v>
      </c>
      <c r="L534" s="51">
        <f t="shared" si="215"/>
        <v>767900</v>
      </c>
      <c r="M534" s="51">
        <f t="shared" si="215"/>
        <v>767900</v>
      </c>
      <c r="N534" s="51">
        <f t="shared" si="215"/>
        <v>767900</v>
      </c>
      <c r="O534" s="51">
        <f t="shared" si="215"/>
        <v>764795.76</v>
      </c>
      <c r="P534" s="51">
        <f>P537+P535</f>
        <v>10220560.58</v>
      </c>
    </row>
    <row r="535" spans="1:16">
      <c r="A535" s="52" t="s">
        <v>1235</v>
      </c>
      <c r="B535" s="33"/>
      <c r="C535" s="52" t="s">
        <v>1236</v>
      </c>
      <c r="D535" s="58">
        <f>D536</f>
        <v>784073.52</v>
      </c>
      <c r="E535" s="58">
        <f t="shared" ref="E535:P535" si="216">E536</f>
        <v>1810158.46</v>
      </c>
      <c r="F535" s="58">
        <f t="shared" si="216"/>
        <v>1060860.6200000001</v>
      </c>
      <c r="G535" s="58">
        <f t="shared" si="216"/>
        <v>372710.1</v>
      </c>
      <c r="H535" s="58">
        <f t="shared" si="216"/>
        <v>102048.84</v>
      </c>
      <c r="I535" s="58">
        <f t="shared" si="216"/>
        <v>102048.84</v>
      </c>
      <c r="J535" s="58">
        <f t="shared" si="216"/>
        <v>102048.84</v>
      </c>
      <c r="K535" s="58">
        <f t="shared" si="216"/>
        <v>1801514.38</v>
      </c>
      <c r="L535" s="58">
        <f t="shared" si="216"/>
        <v>766900</v>
      </c>
      <c r="M535" s="58">
        <f t="shared" si="216"/>
        <v>766900</v>
      </c>
      <c r="N535" s="58">
        <f t="shared" si="216"/>
        <v>766900</v>
      </c>
      <c r="O535" s="58">
        <f t="shared" si="216"/>
        <v>763836.4</v>
      </c>
      <c r="P535" s="58">
        <f t="shared" si="216"/>
        <v>9200000</v>
      </c>
    </row>
    <row r="536" spans="1:16">
      <c r="A536" s="34" t="s">
        <v>1237</v>
      </c>
      <c r="B536" s="33" t="s">
        <v>173</v>
      </c>
      <c r="C536" s="34" t="s">
        <v>1236</v>
      </c>
      <c r="D536" s="60">
        <v>784073.52</v>
      </c>
      <c r="E536" s="60">
        <v>1810158.46</v>
      </c>
      <c r="F536" s="60">
        <v>1060860.6200000001</v>
      </c>
      <c r="G536" s="60">
        <v>372710.1</v>
      </c>
      <c r="H536" s="60">
        <v>102048.84</v>
      </c>
      <c r="I536" s="56">
        <v>102048.84</v>
      </c>
      <c r="J536" s="60">
        <v>102048.84</v>
      </c>
      <c r="K536" s="60">
        <v>1801514.38</v>
      </c>
      <c r="L536" s="60">
        <v>766900</v>
      </c>
      <c r="M536" s="60">
        <f>L536</f>
        <v>766900</v>
      </c>
      <c r="N536" s="60">
        <f>M536</f>
        <v>766900</v>
      </c>
      <c r="O536" s="60">
        <f>N536-3063.6</f>
        <v>763836.4</v>
      </c>
      <c r="P536" s="56">
        <f>SUM(D536:O536)</f>
        <v>9200000</v>
      </c>
    </row>
    <row r="537" spans="1:16">
      <c r="A537" s="52" t="s">
        <v>1226</v>
      </c>
      <c r="B537" s="33"/>
      <c r="C537" s="52" t="s">
        <v>1238</v>
      </c>
      <c r="D537" s="58">
        <f>SUM(D538:D541,D544:D552)</f>
        <v>80236.259999999995</v>
      </c>
      <c r="E537" s="58">
        <f>SUM(E538:E541,E544:E552)</f>
        <v>83424.209999999992</v>
      </c>
      <c r="F537" s="58">
        <f>SUM(F538:F541,F544:F552)</f>
        <v>111900.15999999999</v>
      </c>
      <c r="G537" s="58">
        <f>SUM(G538:G541,G544:G554)</f>
        <v>113370.79999999999</v>
      </c>
      <c r="H537" s="58">
        <f>SUM(H538:H541,H544:H555)</f>
        <v>76144.39</v>
      </c>
      <c r="I537" s="58">
        <f t="shared" ref="I537:P537" si="217">SUM(I538:I541,I544:I555)</f>
        <v>366095.95000000007</v>
      </c>
      <c r="J537" s="58">
        <f t="shared" si="217"/>
        <v>49480.270000000004</v>
      </c>
      <c r="K537" s="58">
        <f t="shared" si="217"/>
        <v>135949.18</v>
      </c>
      <c r="L537" s="58">
        <f t="shared" si="217"/>
        <v>1000</v>
      </c>
      <c r="M537" s="58">
        <f t="shared" si="217"/>
        <v>1000</v>
      </c>
      <c r="N537" s="58">
        <f t="shared" si="217"/>
        <v>1000</v>
      </c>
      <c r="O537" s="58">
        <f t="shared" si="217"/>
        <v>959.36</v>
      </c>
      <c r="P537" s="58">
        <f t="shared" si="217"/>
        <v>1020560.5799999998</v>
      </c>
    </row>
    <row r="538" spans="1:16">
      <c r="A538" s="34" t="s">
        <v>1239</v>
      </c>
      <c r="B538" s="33" t="s">
        <v>29</v>
      </c>
      <c r="C538" s="34" t="s">
        <v>1240</v>
      </c>
      <c r="D538" s="60">
        <v>7786.43</v>
      </c>
      <c r="E538" s="60"/>
      <c r="F538" s="60">
        <v>15572.86</v>
      </c>
      <c r="G538" s="60">
        <v>7786.43</v>
      </c>
      <c r="H538" s="60">
        <v>0</v>
      </c>
      <c r="I538" s="56">
        <v>15572.86</v>
      </c>
      <c r="J538" s="60">
        <v>7786.43</v>
      </c>
      <c r="K538" s="60">
        <v>20207.7</v>
      </c>
      <c r="L538" s="60"/>
      <c r="M538" s="60"/>
      <c r="N538" s="60"/>
      <c r="O538" s="60"/>
      <c r="P538" s="56">
        <f>SUM(D538:O538)</f>
        <v>74712.710000000006</v>
      </c>
    </row>
    <row r="539" spans="1:16">
      <c r="A539" s="34" t="s">
        <v>1241</v>
      </c>
      <c r="B539" s="33" t="s">
        <v>29</v>
      </c>
      <c r="C539" s="34" t="s">
        <v>1242</v>
      </c>
      <c r="D539" s="60"/>
      <c r="E539" s="60">
        <v>120</v>
      </c>
      <c r="F539" s="60">
        <v>0</v>
      </c>
      <c r="G539" s="60">
        <v>0</v>
      </c>
      <c r="H539" s="60">
        <v>378</v>
      </c>
      <c r="I539" s="56">
        <v>0</v>
      </c>
      <c r="J539" s="60">
        <v>0</v>
      </c>
      <c r="K539" s="60">
        <v>151.19999999999999</v>
      </c>
      <c r="L539" s="60"/>
      <c r="M539" s="60"/>
      <c r="N539" s="60"/>
      <c r="O539" s="60"/>
      <c r="P539" s="56">
        <f>SUM(D539:O539)</f>
        <v>649.20000000000005</v>
      </c>
    </row>
    <row r="540" spans="1:16">
      <c r="A540" s="34" t="s">
        <v>1243</v>
      </c>
      <c r="B540" s="33" t="s">
        <v>29</v>
      </c>
      <c r="C540" s="34" t="s">
        <v>1238</v>
      </c>
      <c r="D540" s="60">
        <v>37848.839999999997</v>
      </c>
      <c r="E540" s="60">
        <v>53236.89</v>
      </c>
      <c r="F540" s="60">
        <v>23256.37</v>
      </c>
      <c r="G540" s="60">
        <v>79977.06</v>
      </c>
      <c r="H540" s="60">
        <v>27953.62</v>
      </c>
      <c r="I540" s="56">
        <v>38936.86</v>
      </c>
      <c r="J540" s="60">
        <v>5329.88</v>
      </c>
      <c r="K540" s="60">
        <v>28965.56</v>
      </c>
      <c r="L540" s="60"/>
      <c r="M540" s="60"/>
      <c r="N540" s="60"/>
      <c r="O540" s="60"/>
      <c r="P540" s="56">
        <f>SUM(D540:O540)</f>
        <v>295505.07999999996</v>
      </c>
    </row>
    <row r="541" spans="1:16">
      <c r="A541" s="21" t="s">
        <v>1244</v>
      </c>
      <c r="B541" s="23"/>
      <c r="C541" s="22" t="s">
        <v>1245</v>
      </c>
      <c r="D541" s="60">
        <f>SUM(D542:D543)</f>
        <v>5121.84</v>
      </c>
      <c r="E541" s="60">
        <f t="shared" ref="E541:P541" si="218">SUM(E542:E543)</f>
        <v>400</v>
      </c>
      <c r="F541" s="60">
        <f t="shared" si="218"/>
        <v>400</v>
      </c>
      <c r="G541" s="60">
        <f>SUM(G542:G543)</f>
        <v>340</v>
      </c>
      <c r="H541" s="60">
        <f t="shared" si="218"/>
        <v>200</v>
      </c>
      <c r="I541" s="60">
        <f t="shared" si="218"/>
        <v>200</v>
      </c>
      <c r="J541" s="60">
        <f t="shared" si="218"/>
        <v>2195.4899999999998</v>
      </c>
      <c r="K541" s="60">
        <f t="shared" si="218"/>
        <v>983.31</v>
      </c>
      <c r="L541" s="60">
        <f t="shared" si="218"/>
        <v>1000</v>
      </c>
      <c r="M541" s="60">
        <f t="shared" si="218"/>
        <v>1000</v>
      </c>
      <c r="N541" s="60">
        <f t="shared" si="218"/>
        <v>1000</v>
      </c>
      <c r="O541" s="60">
        <f t="shared" si="218"/>
        <v>959.36</v>
      </c>
      <c r="P541" s="60">
        <f t="shared" si="218"/>
        <v>13800</v>
      </c>
    </row>
    <row r="542" spans="1:16">
      <c r="A542" s="21" t="s">
        <v>1246</v>
      </c>
      <c r="B542" s="23" t="s">
        <v>173</v>
      </c>
      <c r="C542" s="22" t="s">
        <v>1247</v>
      </c>
      <c r="D542" s="60">
        <v>5121.84</v>
      </c>
      <c r="E542" s="60">
        <v>400</v>
      </c>
      <c r="F542" s="60">
        <v>400</v>
      </c>
      <c r="G542" s="60">
        <v>340</v>
      </c>
      <c r="H542" s="60">
        <v>200</v>
      </c>
      <c r="I542" s="56">
        <v>200</v>
      </c>
      <c r="J542" s="60">
        <v>2195.4899999999998</v>
      </c>
      <c r="K542" s="60">
        <v>983.31</v>
      </c>
      <c r="L542" s="60">
        <v>1000</v>
      </c>
      <c r="M542" s="60">
        <f>L542</f>
        <v>1000</v>
      </c>
      <c r="N542" s="60">
        <f>M542</f>
        <v>1000</v>
      </c>
      <c r="O542" s="60">
        <v>959.36</v>
      </c>
      <c r="P542" s="56">
        <f>SUM(D542:O542)</f>
        <v>13800</v>
      </c>
    </row>
    <row r="543" spans="1:16">
      <c r="A543" s="21" t="s">
        <v>1248</v>
      </c>
      <c r="B543" s="23" t="s">
        <v>173</v>
      </c>
      <c r="C543" s="22" t="s">
        <v>1249</v>
      </c>
      <c r="D543" s="60">
        <v>0</v>
      </c>
      <c r="E543" s="60"/>
      <c r="F543" s="60"/>
      <c r="G543" s="60"/>
      <c r="H543" s="60">
        <v>0</v>
      </c>
      <c r="I543" s="56">
        <v>0</v>
      </c>
      <c r="J543" s="60">
        <v>0</v>
      </c>
      <c r="K543" s="60">
        <v>0</v>
      </c>
      <c r="L543" s="60"/>
      <c r="M543" s="60"/>
      <c r="N543" s="60"/>
      <c r="O543" s="60"/>
      <c r="P543" s="56">
        <f>SUM(D543:O543)</f>
        <v>0</v>
      </c>
    </row>
    <row r="544" spans="1:16">
      <c r="A544" s="34" t="s">
        <v>1250</v>
      </c>
      <c r="B544" s="33" t="s">
        <v>29</v>
      </c>
      <c r="C544" s="34" t="s">
        <v>1245</v>
      </c>
      <c r="D544" s="60">
        <v>21349.47</v>
      </c>
      <c r="E544" s="60">
        <v>29419.32</v>
      </c>
      <c r="F544" s="60">
        <v>72670.929999999993</v>
      </c>
      <c r="G544" s="60">
        <v>23442.3</v>
      </c>
      <c r="H544" s="60">
        <v>45619.77</v>
      </c>
      <c r="I544" s="56">
        <v>27743.29</v>
      </c>
      <c r="J544" s="60">
        <v>34168.47</v>
      </c>
      <c r="K544" s="60">
        <v>22269.41</v>
      </c>
      <c r="L544" s="60"/>
      <c r="M544" s="60"/>
      <c r="N544" s="60"/>
      <c r="O544" s="60"/>
      <c r="P544" s="56">
        <f t="shared" ref="P544:P555" si="219">SUM(D544:O544)</f>
        <v>276682.95999999996</v>
      </c>
    </row>
    <row r="545" spans="1:16">
      <c r="A545" s="34" t="s">
        <v>1251</v>
      </c>
      <c r="B545" s="33" t="s">
        <v>218</v>
      </c>
      <c r="C545" s="34" t="s">
        <v>1252</v>
      </c>
      <c r="D545" s="60"/>
      <c r="E545" s="60"/>
      <c r="F545" s="60"/>
      <c r="G545" s="60"/>
      <c r="H545" s="60">
        <v>0</v>
      </c>
      <c r="I545" s="56">
        <v>0</v>
      </c>
      <c r="J545" s="60">
        <v>0</v>
      </c>
      <c r="K545" s="60"/>
      <c r="L545" s="60"/>
      <c r="M545" s="60"/>
      <c r="N545" s="60"/>
      <c r="O545" s="60"/>
      <c r="P545" s="56">
        <f t="shared" si="219"/>
        <v>0</v>
      </c>
    </row>
    <row r="546" spans="1:16">
      <c r="A546" s="34" t="s">
        <v>1253</v>
      </c>
      <c r="B546" s="33" t="s">
        <v>482</v>
      </c>
      <c r="C546" s="34" t="s">
        <v>1254</v>
      </c>
      <c r="D546" s="60">
        <v>19.2</v>
      </c>
      <c r="E546" s="60"/>
      <c r="F546" s="60"/>
      <c r="G546" s="60"/>
      <c r="H546" s="60">
        <v>4.0599999999999996</v>
      </c>
      <c r="I546" s="56">
        <v>0</v>
      </c>
      <c r="J546" s="60"/>
      <c r="K546" s="60"/>
      <c r="L546" s="60"/>
      <c r="M546" s="60"/>
      <c r="N546" s="60"/>
      <c r="O546" s="60"/>
      <c r="P546" s="56">
        <f t="shared" si="219"/>
        <v>23.259999999999998</v>
      </c>
    </row>
    <row r="547" spans="1:16">
      <c r="A547" s="34" t="s">
        <v>1255</v>
      </c>
      <c r="B547" s="33" t="s">
        <v>494</v>
      </c>
      <c r="C547" s="34" t="s">
        <v>1256</v>
      </c>
      <c r="D547" s="60">
        <v>0</v>
      </c>
      <c r="E547" s="60"/>
      <c r="F547" s="60"/>
      <c r="G547" s="60"/>
      <c r="H547" s="60">
        <v>283.83999999999997</v>
      </c>
      <c r="I547" s="56">
        <v>0</v>
      </c>
      <c r="J547" s="60"/>
      <c r="K547" s="60"/>
      <c r="L547" s="60"/>
      <c r="M547" s="60"/>
      <c r="N547" s="60"/>
      <c r="O547" s="60"/>
      <c r="P547" s="56">
        <f t="shared" si="219"/>
        <v>283.83999999999997</v>
      </c>
    </row>
    <row r="548" spans="1:16">
      <c r="A548" s="34" t="s">
        <v>1257</v>
      </c>
      <c r="B548" s="33" t="s">
        <v>488</v>
      </c>
      <c r="C548" s="34" t="s">
        <v>1258</v>
      </c>
      <c r="D548" s="60">
        <v>8110.48</v>
      </c>
      <c r="E548" s="60">
        <v>248</v>
      </c>
      <c r="F548" s="60"/>
      <c r="G548" s="60"/>
      <c r="H548" s="60">
        <v>-6671.5</v>
      </c>
      <c r="I548" s="56">
        <v>0</v>
      </c>
      <c r="J548" s="60"/>
      <c r="K548" s="60"/>
      <c r="L548" s="60"/>
      <c r="M548" s="60"/>
      <c r="N548" s="60"/>
      <c r="O548" s="60"/>
      <c r="P548" s="56">
        <f t="shared" si="219"/>
        <v>1686.9799999999996</v>
      </c>
    </row>
    <row r="549" spans="1:16">
      <c r="A549" s="34" t="s">
        <v>1259</v>
      </c>
      <c r="B549" s="33" t="s">
        <v>506</v>
      </c>
      <c r="C549" s="34" t="s">
        <v>1260</v>
      </c>
      <c r="D549" s="60">
        <v>0</v>
      </c>
      <c r="E549" s="60"/>
      <c r="F549" s="60"/>
      <c r="G549" s="60"/>
      <c r="H549" s="60">
        <v>6383.6</v>
      </c>
      <c r="I549" s="56">
        <v>0</v>
      </c>
      <c r="J549" s="60"/>
      <c r="K549" s="60"/>
      <c r="L549" s="60"/>
      <c r="M549" s="60"/>
      <c r="N549" s="60"/>
      <c r="O549" s="60"/>
      <c r="P549" s="56">
        <f t="shared" si="219"/>
        <v>6383.6</v>
      </c>
    </row>
    <row r="550" spans="1:16">
      <c r="A550" s="34" t="s">
        <v>1261</v>
      </c>
      <c r="B550" s="33" t="s">
        <v>367</v>
      </c>
      <c r="C550" s="34" t="s">
        <v>1262</v>
      </c>
      <c r="D550" s="60"/>
      <c r="E550" s="60"/>
      <c r="F550" s="60"/>
      <c r="G550" s="60"/>
      <c r="H550" s="60"/>
      <c r="I550" s="56"/>
      <c r="J550" s="60"/>
      <c r="K550" s="60"/>
      <c r="L550" s="60"/>
      <c r="M550" s="60"/>
      <c r="N550" s="60"/>
      <c r="O550" s="60"/>
      <c r="P550" s="56">
        <f t="shared" si="219"/>
        <v>0</v>
      </c>
    </row>
    <row r="551" spans="1:16">
      <c r="A551" s="34" t="s">
        <v>1263</v>
      </c>
      <c r="B551" s="33" t="s">
        <v>260</v>
      </c>
      <c r="C551" s="34" t="s">
        <v>1264</v>
      </c>
      <c r="D551" s="60"/>
      <c r="E551" s="60"/>
      <c r="F551" s="60"/>
      <c r="G551" s="60"/>
      <c r="H551" s="60"/>
      <c r="I551" s="56">
        <v>366.85</v>
      </c>
      <c r="J551" s="60"/>
      <c r="K551" s="60"/>
      <c r="L551" s="60"/>
      <c r="M551" s="60"/>
      <c r="N551" s="60"/>
      <c r="O551" s="60"/>
      <c r="P551" s="56">
        <f t="shared" si="219"/>
        <v>366.85</v>
      </c>
    </row>
    <row r="552" spans="1:16">
      <c r="A552" s="34" t="s">
        <v>1265</v>
      </c>
      <c r="B552" s="33" t="s">
        <v>447</v>
      </c>
      <c r="C552" s="34" t="s">
        <v>1266</v>
      </c>
      <c r="D552" s="60"/>
      <c r="E552" s="60"/>
      <c r="F552" s="60"/>
      <c r="G552" s="60"/>
      <c r="H552" s="60"/>
      <c r="I552" s="56"/>
      <c r="J552" s="60"/>
      <c r="K552" s="60"/>
      <c r="L552" s="60"/>
      <c r="M552" s="60"/>
      <c r="N552" s="60"/>
      <c r="O552" s="60"/>
      <c r="P552" s="56">
        <f t="shared" si="219"/>
        <v>0</v>
      </c>
    </row>
    <row r="553" spans="1:16">
      <c r="A553" s="34" t="s">
        <v>1267</v>
      </c>
      <c r="B553" s="33" t="s">
        <v>123</v>
      </c>
      <c r="C553" s="34" t="s">
        <v>1268</v>
      </c>
      <c r="D553" s="60"/>
      <c r="E553" s="60"/>
      <c r="F553" s="60"/>
      <c r="G553" s="60"/>
      <c r="H553" s="60"/>
      <c r="I553" s="56">
        <v>283276.09000000003</v>
      </c>
      <c r="J553" s="60"/>
      <c r="K553" s="60">
        <v>63372</v>
      </c>
      <c r="L553" s="60"/>
      <c r="M553" s="60"/>
      <c r="N553" s="60"/>
      <c r="O553" s="60"/>
      <c r="P553" s="56">
        <f t="shared" si="219"/>
        <v>346648.09</v>
      </c>
    </row>
    <row r="554" spans="1:16">
      <c r="A554" s="34" t="s">
        <v>1269</v>
      </c>
      <c r="B554" s="33" t="s">
        <v>485</v>
      </c>
      <c r="C554" s="34" t="s">
        <v>1270</v>
      </c>
      <c r="D554" s="60"/>
      <c r="E554" s="60"/>
      <c r="F554" s="60"/>
      <c r="G554" s="60">
        <v>1825.01</v>
      </c>
      <c r="H554" s="60">
        <v>1865.5</v>
      </c>
      <c r="I554" s="56">
        <v>0</v>
      </c>
      <c r="J554" s="60"/>
      <c r="K554" s="60"/>
      <c r="L554" s="60"/>
      <c r="M554" s="60"/>
      <c r="N554" s="60"/>
      <c r="O554" s="60"/>
      <c r="P554" s="56">
        <f t="shared" si="219"/>
        <v>3690.51</v>
      </c>
    </row>
    <row r="555" spans="1:16">
      <c r="A555" s="34" t="s">
        <v>1271</v>
      </c>
      <c r="B555" s="33" t="s">
        <v>271</v>
      </c>
      <c r="C555" s="34" t="s">
        <v>1272</v>
      </c>
      <c r="D555" s="60"/>
      <c r="E555" s="60"/>
      <c r="F555" s="60"/>
      <c r="G555" s="60"/>
      <c r="H555" s="60">
        <v>127.5</v>
      </c>
      <c r="I555" s="56">
        <v>0</v>
      </c>
      <c r="J555" s="60"/>
      <c r="K555" s="60"/>
      <c r="L555" s="60"/>
      <c r="M555" s="60"/>
      <c r="N555" s="60"/>
      <c r="O555" s="60"/>
      <c r="P555" s="56">
        <f t="shared" si="219"/>
        <v>127.5</v>
      </c>
    </row>
    <row r="556" spans="1:16">
      <c r="A556" s="47" t="s">
        <v>1273</v>
      </c>
      <c r="B556" s="33"/>
      <c r="C556" s="47" t="s">
        <v>1274</v>
      </c>
      <c r="D556" s="46">
        <f t="shared" ref="D556:O556" si="220">SUM(D557+D573)</f>
        <v>850948.61999999988</v>
      </c>
      <c r="E556" s="46">
        <f t="shared" ref="E556:J556" si="221">SUM(E557+E573)</f>
        <v>520422.89999999997</v>
      </c>
      <c r="F556" s="46">
        <f t="shared" si="221"/>
        <v>606177.88</v>
      </c>
      <c r="G556" s="46">
        <f t="shared" si="221"/>
        <v>499073.54</v>
      </c>
      <c r="H556" s="46">
        <f t="shared" si="221"/>
        <v>499798.91000000003</v>
      </c>
      <c r="I556" s="46">
        <f t="shared" si="221"/>
        <v>333038.2</v>
      </c>
      <c r="J556" s="46">
        <f t="shared" si="221"/>
        <v>1297497.5900000003</v>
      </c>
      <c r="K556" s="46">
        <f t="shared" si="220"/>
        <v>333427.46000000008</v>
      </c>
      <c r="L556" s="46">
        <f t="shared" si="220"/>
        <v>332800</v>
      </c>
      <c r="M556" s="46">
        <f t="shared" si="220"/>
        <v>332800</v>
      </c>
      <c r="N556" s="46">
        <f t="shared" si="220"/>
        <v>332800</v>
      </c>
      <c r="O556" s="46">
        <f t="shared" si="220"/>
        <v>332800</v>
      </c>
      <c r="P556" s="46">
        <f>SUM(P557+P573)</f>
        <v>6271585.0999999996</v>
      </c>
    </row>
    <row r="557" spans="1:16">
      <c r="A557" s="49" t="s">
        <v>1275</v>
      </c>
      <c r="B557" s="33"/>
      <c r="C557" s="49" t="s">
        <v>1276</v>
      </c>
      <c r="D557" s="51">
        <f t="shared" ref="D557:I557" si="222">SUM(D558+D562+D567)</f>
        <v>840092.84999999986</v>
      </c>
      <c r="E557" s="51">
        <f>SUM(E558+E562+E567)</f>
        <v>516121.24</v>
      </c>
      <c r="F557" s="51">
        <f>SUM(F558+F562+F567)</f>
        <v>597650.6</v>
      </c>
      <c r="G557" s="51">
        <f>SUM(G558+G562+G567)</f>
        <v>494611.36</v>
      </c>
      <c r="H557" s="51">
        <f t="shared" si="222"/>
        <v>484104.88</v>
      </c>
      <c r="I557" s="51">
        <f t="shared" si="222"/>
        <v>326176.53000000003</v>
      </c>
      <c r="J557" s="51">
        <f>SUM(J558+J562+J567+J566)</f>
        <v>1283696.9800000002</v>
      </c>
      <c r="K557" s="51">
        <f t="shared" ref="K557:P557" si="223">SUM(K558+K562+K567+K566)</f>
        <v>322864.44000000006</v>
      </c>
      <c r="L557" s="51">
        <f t="shared" si="223"/>
        <v>332800</v>
      </c>
      <c r="M557" s="51">
        <f t="shared" si="223"/>
        <v>332800</v>
      </c>
      <c r="N557" s="51">
        <f t="shared" si="223"/>
        <v>332800</v>
      </c>
      <c r="O557" s="51">
        <f t="shared" si="223"/>
        <v>332800</v>
      </c>
      <c r="P557" s="51">
        <f t="shared" si="223"/>
        <v>6196518.8799999999</v>
      </c>
    </row>
    <row r="558" spans="1:16" ht="23.25" customHeight="1">
      <c r="A558" s="52" t="s">
        <v>1277</v>
      </c>
      <c r="B558" s="33"/>
      <c r="C558" s="57" t="s">
        <v>1278</v>
      </c>
      <c r="D558" s="58">
        <f t="shared" ref="D558:O558" si="224">SUM(D559:D561)</f>
        <v>723991.65999999992</v>
      </c>
      <c r="E558" s="58">
        <f>SUM(E559:E561)</f>
        <v>425988.11</v>
      </c>
      <c r="F558" s="58">
        <f>SUM(F559:F561)</f>
        <v>459527.85000000003</v>
      </c>
      <c r="G558" s="58">
        <f>SUM(G559:G561)</f>
        <v>379935.91000000003</v>
      </c>
      <c r="H558" s="58">
        <f t="shared" si="224"/>
        <v>370320.26999999996</v>
      </c>
      <c r="I558" s="58">
        <f t="shared" si="224"/>
        <v>228535.52</v>
      </c>
      <c r="J558" s="58">
        <f t="shared" si="224"/>
        <v>263548.78000000003</v>
      </c>
      <c r="K558" s="58">
        <f t="shared" si="224"/>
        <v>237088.66000000003</v>
      </c>
      <c r="L558" s="58">
        <f t="shared" si="224"/>
        <v>243000</v>
      </c>
      <c r="M558" s="58">
        <f t="shared" si="224"/>
        <v>243000</v>
      </c>
      <c r="N558" s="58">
        <f t="shared" si="224"/>
        <v>243000</v>
      </c>
      <c r="O558" s="58">
        <f t="shared" si="224"/>
        <v>243000</v>
      </c>
      <c r="P558" s="58">
        <f>SUM(P559:P561)</f>
        <v>4060936.76</v>
      </c>
    </row>
    <row r="559" spans="1:16">
      <c r="A559" s="34" t="s">
        <v>1279</v>
      </c>
      <c r="B559" s="33" t="s">
        <v>29</v>
      </c>
      <c r="C559" s="34" t="s">
        <v>1280</v>
      </c>
      <c r="D559" s="60">
        <v>434365.98</v>
      </c>
      <c r="E559" s="60">
        <v>255572.09</v>
      </c>
      <c r="F559" s="60">
        <v>275698.01</v>
      </c>
      <c r="G559" s="60">
        <v>227944.45</v>
      </c>
      <c r="H559" s="60">
        <v>222173.46</v>
      </c>
      <c r="I559" s="56">
        <v>137102.21</v>
      </c>
      <c r="J559" s="60">
        <v>158110.25</v>
      </c>
      <c r="K559" s="60">
        <v>142237.20000000001</v>
      </c>
      <c r="L559" s="60">
        <v>145800</v>
      </c>
      <c r="M559" s="60">
        <f>L559</f>
        <v>145800</v>
      </c>
      <c r="N559" s="60">
        <f>M559</f>
        <v>145800</v>
      </c>
      <c r="O559" s="60">
        <f>N559</f>
        <v>145800</v>
      </c>
      <c r="P559" s="56">
        <f>SUM(D559:O559)</f>
        <v>2436403.65</v>
      </c>
    </row>
    <row r="560" spans="1:16">
      <c r="A560" s="34" t="s">
        <v>1281</v>
      </c>
      <c r="B560" s="33" t="s">
        <v>32</v>
      </c>
      <c r="C560" s="34" t="s">
        <v>1282</v>
      </c>
      <c r="D560" s="60">
        <v>181017.34</v>
      </c>
      <c r="E560" s="60">
        <v>106513.02</v>
      </c>
      <c r="F560" s="60">
        <v>114897.71</v>
      </c>
      <c r="G560" s="60">
        <v>94997.64</v>
      </c>
      <c r="H560" s="60">
        <v>92595.89</v>
      </c>
      <c r="I560" s="56">
        <v>57148.81</v>
      </c>
      <c r="J560" s="60">
        <v>65901</v>
      </c>
      <c r="K560" s="60">
        <v>59284.79</v>
      </c>
      <c r="L560" s="60">
        <v>60750</v>
      </c>
      <c r="M560" s="60">
        <f t="shared" ref="M560:O561" si="225">L560</f>
        <v>60750</v>
      </c>
      <c r="N560" s="60">
        <f t="shared" si="225"/>
        <v>60750</v>
      </c>
      <c r="O560" s="60">
        <f t="shared" si="225"/>
        <v>60750</v>
      </c>
      <c r="P560" s="56">
        <f>SUM(D560:O560)</f>
        <v>1015356.2</v>
      </c>
    </row>
    <row r="561" spans="1:16">
      <c r="A561" s="34" t="s">
        <v>1283</v>
      </c>
      <c r="B561" s="33" t="s">
        <v>35</v>
      </c>
      <c r="C561" s="34" t="s">
        <v>1284</v>
      </c>
      <c r="D561" s="60">
        <v>108608.34</v>
      </c>
      <c r="E561" s="60">
        <v>63903</v>
      </c>
      <c r="F561" s="60">
        <v>68932.13</v>
      </c>
      <c r="G561" s="60">
        <v>56993.82</v>
      </c>
      <c r="H561" s="60">
        <v>55550.92</v>
      </c>
      <c r="I561" s="56">
        <v>34284.5</v>
      </c>
      <c r="J561" s="60">
        <v>39537.53</v>
      </c>
      <c r="K561" s="60">
        <v>35566.67</v>
      </c>
      <c r="L561" s="60">
        <v>36450</v>
      </c>
      <c r="M561" s="60">
        <f t="shared" si="225"/>
        <v>36450</v>
      </c>
      <c r="N561" s="60">
        <f t="shared" si="225"/>
        <v>36450</v>
      </c>
      <c r="O561" s="60">
        <f t="shared" si="225"/>
        <v>36450</v>
      </c>
      <c r="P561" s="56">
        <f>SUM(D561:O561)</f>
        <v>609176.90999999992</v>
      </c>
    </row>
    <row r="562" spans="1:16">
      <c r="A562" s="52" t="s">
        <v>1285</v>
      </c>
      <c r="B562" s="33"/>
      <c r="C562" s="52" t="s">
        <v>1286</v>
      </c>
      <c r="D562" s="58">
        <f t="shared" ref="D562:O562" si="226">SUM(D563:D565)</f>
        <v>17727.939999999999</v>
      </c>
      <c r="E562" s="58">
        <f t="shared" si="226"/>
        <v>23888.55</v>
      </c>
      <c r="F562" s="58">
        <f t="shared" si="226"/>
        <v>49177.67</v>
      </c>
      <c r="G562" s="58">
        <f t="shared" si="226"/>
        <v>34983.479999999996</v>
      </c>
      <c r="H562" s="58">
        <f t="shared" si="226"/>
        <v>25491.47</v>
      </c>
      <c r="I562" s="58">
        <f>SUM(I563:I565)</f>
        <v>27673.57</v>
      </c>
      <c r="J562" s="58">
        <f>SUM(J563:J565)</f>
        <v>945481.88</v>
      </c>
      <c r="K562" s="58">
        <f t="shared" si="226"/>
        <v>18131.97</v>
      </c>
      <c r="L562" s="58">
        <f t="shared" si="226"/>
        <v>22000</v>
      </c>
      <c r="M562" s="58">
        <f t="shared" si="226"/>
        <v>22000</v>
      </c>
      <c r="N562" s="58">
        <f t="shared" si="226"/>
        <v>22000</v>
      </c>
      <c r="O562" s="58">
        <f t="shared" si="226"/>
        <v>22000</v>
      </c>
      <c r="P562" s="58">
        <f>SUM(P563:P565)</f>
        <v>1230556.53</v>
      </c>
    </row>
    <row r="563" spans="1:16">
      <c r="A563" s="34" t="s">
        <v>1287</v>
      </c>
      <c r="B563" s="33" t="s">
        <v>29</v>
      </c>
      <c r="C563" s="34" t="s">
        <v>1288</v>
      </c>
      <c r="D563" s="60">
        <v>10636.42</v>
      </c>
      <c r="E563" s="60">
        <v>14332.19</v>
      </c>
      <c r="F563" s="60">
        <v>29505.95</v>
      </c>
      <c r="G563" s="60">
        <v>20989.39</v>
      </c>
      <c r="H563" s="60">
        <v>15294.23</v>
      </c>
      <c r="I563" s="56">
        <v>16603.66</v>
      </c>
      <c r="J563" s="60">
        <v>567288.55000000005</v>
      </c>
      <c r="K563" s="60">
        <v>10878.92</v>
      </c>
      <c r="L563" s="60">
        <v>13200</v>
      </c>
      <c r="M563" s="60">
        <f>L563</f>
        <v>13200</v>
      </c>
      <c r="N563" s="60">
        <f>M563</f>
        <v>13200</v>
      </c>
      <c r="O563" s="60">
        <f>N563</f>
        <v>13200</v>
      </c>
      <c r="P563" s="56">
        <f>SUM(D563:O563)</f>
        <v>738329.31</v>
      </c>
    </row>
    <row r="564" spans="1:16">
      <c r="A564" s="34" t="s">
        <v>1289</v>
      </c>
      <c r="B564" s="33" t="s">
        <v>32</v>
      </c>
      <c r="C564" s="34" t="s">
        <v>1290</v>
      </c>
      <c r="D564" s="60">
        <v>4432.3100000000004</v>
      </c>
      <c r="E564" s="60">
        <v>5972.91</v>
      </c>
      <c r="F564" s="60">
        <v>12294.91</v>
      </c>
      <c r="G564" s="60">
        <v>8746.5499999999993</v>
      </c>
      <c r="H564" s="60">
        <v>6373.43</v>
      </c>
      <c r="I564" s="56">
        <v>6918.68</v>
      </c>
      <c r="J564" s="60">
        <v>236370.94</v>
      </c>
      <c r="K564" s="60">
        <v>4533.16</v>
      </c>
      <c r="L564" s="60">
        <v>5500</v>
      </c>
      <c r="M564" s="60">
        <f t="shared" ref="M564:O565" si="227">L564</f>
        <v>5500</v>
      </c>
      <c r="N564" s="60">
        <f t="shared" si="227"/>
        <v>5500</v>
      </c>
      <c r="O564" s="60">
        <f t="shared" si="227"/>
        <v>5500</v>
      </c>
      <c r="P564" s="56">
        <f>SUM(D564:O564)</f>
        <v>307642.88999999996</v>
      </c>
    </row>
    <row r="565" spans="1:16">
      <c r="A565" s="34" t="s">
        <v>1291</v>
      </c>
      <c r="B565" s="33" t="s">
        <v>35</v>
      </c>
      <c r="C565" s="34" t="s">
        <v>1292</v>
      </c>
      <c r="D565" s="60">
        <v>2659.21</v>
      </c>
      <c r="E565" s="60">
        <v>3583.45</v>
      </c>
      <c r="F565" s="60">
        <v>7376.81</v>
      </c>
      <c r="G565" s="60">
        <v>5247.54</v>
      </c>
      <c r="H565" s="60">
        <v>3823.81</v>
      </c>
      <c r="I565" s="56">
        <v>4151.2299999999996</v>
      </c>
      <c r="J565" s="60">
        <v>141822.39000000001</v>
      </c>
      <c r="K565" s="60">
        <v>2719.89</v>
      </c>
      <c r="L565" s="60">
        <v>3300</v>
      </c>
      <c r="M565" s="60">
        <f t="shared" si="227"/>
        <v>3300</v>
      </c>
      <c r="N565" s="60">
        <f t="shared" si="227"/>
        <v>3300</v>
      </c>
      <c r="O565" s="60">
        <f t="shared" si="227"/>
        <v>3300</v>
      </c>
      <c r="P565" s="56">
        <f>SUM(D565:O565)</f>
        <v>184584.33000000002</v>
      </c>
    </row>
    <row r="566" spans="1:16">
      <c r="A566" s="52" t="s">
        <v>1293</v>
      </c>
      <c r="B566" s="33" t="s">
        <v>123</v>
      </c>
      <c r="C566" s="52" t="s">
        <v>1294</v>
      </c>
      <c r="D566" s="58"/>
      <c r="E566" s="58"/>
      <c r="F566" s="58">
        <v>0</v>
      </c>
      <c r="G566" s="58">
        <v>0</v>
      </c>
      <c r="H566" s="58">
        <v>0</v>
      </c>
      <c r="I566" s="58">
        <v>0</v>
      </c>
      <c r="J566" s="58">
        <v>2977.75</v>
      </c>
      <c r="K566" s="58">
        <v>2933.2</v>
      </c>
      <c r="L566" s="58"/>
      <c r="M566" s="58"/>
      <c r="N566" s="58"/>
      <c r="O566" s="58"/>
      <c r="P566" s="56">
        <f>SUM(D566:O566)</f>
        <v>5910.95</v>
      </c>
    </row>
    <row r="567" spans="1:16">
      <c r="A567" s="52" t="s">
        <v>1295</v>
      </c>
      <c r="B567" s="33"/>
      <c r="C567" s="52" t="s">
        <v>1296</v>
      </c>
      <c r="D567" s="58">
        <f>D568</f>
        <v>98373.25</v>
      </c>
      <c r="E567" s="58">
        <f>E568</f>
        <v>66244.580000000016</v>
      </c>
      <c r="F567" s="58">
        <f>F568</f>
        <v>88945.08</v>
      </c>
      <c r="G567" s="58">
        <f t="shared" ref="G567:P567" si="228">G568</f>
        <v>79691.969999999987</v>
      </c>
      <c r="H567" s="58">
        <f t="shared" si="228"/>
        <v>88293.14</v>
      </c>
      <c r="I567" s="58">
        <f t="shared" si="228"/>
        <v>69967.44</v>
      </c>
      <c r="J567" s="58">
        <f t="shared" si="228"/>
        <v>71688.570000000007</v>
      </c>
      <c r="K567" s="58">
        <f t="shared" si="228"/>
        <v>64710.61</v>
      </c>
      <c r="L567" s="58">
        <f t="shared" si="228"/>
        <v>67800</v>
      </c>
      <c r="M567" s="58">
        <f t="shared" si="228"/>
        <v>67800</v>
      </c>
      <c r="N567" s="58">
        <f t="shared" si="228"/>
        <v>67800</v>
      </c>
      <c r="O567" s="58">
        <f t="shared" si="228"/>
        <v>67800</v>
      </c>
      <c r="P567" s="58">
        <f t="shared" si="228"/>
        <v>899114.6399999999</v>
      </c>
    </row>
    <row r="568" spans="1:16">
      <c r="A568" s="52" t="s">
        <v>1297</v>
      </c>
      <c r="B568" s="33"/>
      <c r="C568" s="52" t="s">
        <v>1298</v>
      </c>
      <c r="D568" s="58">
        <f>D569+D571</f>
        <v>98373.25</v>
      </c>
      <c r="E568" s="58">
        <f>SUM(E569:E572)</f>
        <v>66244.580000000016</v>
      </c>
      <c r="F568" s="58">
        <f t="shared" ref="F568:P568" si="229">SUM(F569:F572)</f>
        <v>88945.08</v>
      </c>
      <c r="G568" s="58">
        <f t="shared" si="229"/>
        <v>79691.969999999987</v>
      </c>
      <c r="H568" s="58">
        <f t="shared" si="229"/>
        <v>88293.14</v>
      </c>
      <c r="I568" s="58">
        <f t="shared" si="229"/>
        <v>69967.44</v>
      </c>
      <c r="J568" s="58">
        <f t="shared" si="229"/>
        <v>71688.570000000007</v>
      </c>
      <c r="K568" s="58">
        <f t="shared" si="229"/>
        <v>64710.61</v>
      </c>
      <c r="L568" s="58">
        <f t="shared" si="229"/>
        <v>67800</v>
      </c>
      <c r="M568" s="58">
        <f t="shared" si="229"/>
        <v>67800</v>
      </c>
      <c r="N568" s="58">
        <f t="shared" si="229"/>
        <v>67800</v>
      </c>
      <c r="O568" s="58">
        <f t="shared" si="229"/>
        <v>67800</v>
      </c>
      <c r="P568" s="58">
        <f t="shared" si="229"/>
        <v>899114.6399999999</v>
      </c>
    </row>
    <row r="569" spans="1:16">
      <c r="A569" s="34" t="s">
        <v>1299</v>
      </c>
      <c r="B569" s="33" t="s">
        <v>29</v>
      </c>
      <c r="C569" s="34" t="s">
        <v>1300</v>
      </c>
      <c r="D569" s="60">
        <v>35539.550000000003</v>
      </c>
      <c r="E569" s="60">
        <v>17982.97</v>
      </c>
      <c r="F569" s="60">
        <v>41859.11</v>
      </c>
      <c r="G569" s="60">
        <v>34680.47</v>
      </c>
      <c r="H569" s="60">
        <v>42337.21</v>
      </c>
      <c r="I569" s="56">
        <v>31748.43</v>
      </c>
      <c r="J569" s="60">
        <v>28108.81</v>
      </c>
      <c r="K569" s="60">
        <v>26716.85</v>
      </c>
      <c r="L569" s="60">
        <v>28800</v>
      </c>
      <c r="M569" s="60">
        <f>L569</f>
        <v>28800</v>
      </c>
      <c r="N569" s="60">
        <f>M569</f>
        <v>28800</v>
      </c>
      <c r="O569" s="60">
        <f>N569</f>
        <v>28800</v>
      </c>
      <c r="P569" s="56">
        <f>SUM(D569:O569)</f>
        <v>374173.4</v>
      </c>
    </row>
    <row r="570" spans="1:16">
      <c r="A570" s="34" t="s">
        <v>1301</v>
      </c>
      <c r="B570" s="33" t="s">
        <v>29</v>
      </c>
      <c r="C570" s="34" t="s">
        <v>1302</v>
      </c>
      <c r="D570" s="60">
        <v>0</v>
      </c>
      <c r="E570" s="60">
        <v>0</v>
      </c>
      <c r="F570" s="60">
        <v>0</v>
      </c>
      <c r="G570" s="60"/>
      <c r="H570" s="60"/>
      <c r="I570" s="56">
        <v>0</v>
      </c>
      <c r="J570" s="60">
        <v>0</v>
      </c>
      <c r="K570" s="60">
        <v>0</v>
      </c>
      <c r="L570" s="60"/>
      <c r="M570" s="60"/>
      <c r="N570" s="60"/>
      <c r="O570" s="60"/>
      <c r="P570" s="56">
        <f>SUM(D570:O570)</f>
        <v>0</v>
      </c>
    </row>
    <row r="571" spans="1:16">
      <c r="A571" s="34" t="s">
        <v>1303</v>
      </c>
      <c r="B571" s="33" t="s">
        <v>29</v>
      </c>
      <c r="C571" s="34" t="s">
        <v>1304</v>
      </c>
      <c r="D571" s="60">
        <v>62833.7</v>
      </c>
      <c r="E571" s="60">
        <v>48080.79</v>
      </c>
      <c r="F571" s="60">
        <v>42252.86</v>
      </c>
      <c r="G571" s="60">
        <v>41740.269999999997</v>
      </c>
      <c r="H571" s="60">
        <v>44693.15</v>
      </c>
      <c r="I571" s="56">
        <v>38219.01</v>
      </c>
      <c r="J571" s="60">
        <v>43579.76</v>
      </c>
      <c r="K571" s="60">
        <v>37993.760000000002</v>
      </c>
      <c r="L571" s="60">
        <v>39000</v>
      </c>
      <c r="M571" s="60">
        <f>L571</f>
        <v>39000</v>
      </c>
      <c r="N571" s="60">
        <f>M571</f>
        <v>39000</v>
      </c>
      <c r="O571" s="60">
        <f>N571</f>
        <v>39000</v>
      </c>
      <c r="P571" s="56">
        <f>SUM(D571:O571)</f>
        <v>515393.3</v>
      </c>
    </row>
    <row r="572" spans="1:16">
      <c r="A572" s="34" t="s">
        <v>1305</v>
      </c>
      <c r="B572" s="33" t="s">
        <v>224</v>
      </c>
      <c r="C572" s="34" t="s">
        <v>1306</v>
      </c>
      <c r="D572" s="60"/>
      <c r="E572" s="60">
        <v>180.82</v>
      </c>
      <c r="F572" s="60">
        <v>4833.1099999999997</v>
      </c>
      <c r="G572" s="60">
        <v>3271.23</v>
      </c>
      <c r="H572" s="60">
        <v>1262.78</v>
      </c>
      <c r="I572" s="56">
        <v>0</v>
      </c>
      <c r="J572" s="60">
        <v>0</v>
      </c>
      <c r="K572" s="60">
        <v>0</v>
      </c>
      <c r="L572" s="60"/>
      <c r="M572" s="60"/>
      <c r="N572" s="60"/>
      <c r="O572" s="60"/>
      <c r="P572" s="56">
        <f>SUM(D572:O572)</f>
        <v>9547.94</v>
      </c>
    </row>
    <row r="573" spans="1:16">
      <c r="A573" s="49" t="s">
        <v>1307</v>
      </c>
      <c r="B573" s="33"/>
      <c r="C573" s="49" t="s">
        <v>1308</v>
      </c>
      <c r="D573" s="51">
        <f>D577</f>
        <v>10855.77</v>
      </c>
      <c r="E573" s="51">
        <f>E577</f>
        <v>4301.66</v>
      </c>
      <c r="F573" s="51">
        <f>F577</f>
        <v>8527.2800000000007</v>
      </c>
      <c r="G573" s="51">
        <f>G577</f>
        <v>4462.18</v>
      </c>
      <c r="H573" s="51">
        <f>H577+H574</f>
        <v>15694.03</v>
      </c>
      <c r="I573" s="51">
        <f>I574+I577</f>
        <v>6861.67</v>
      </c>
      <c r="J573" s="51">
        <f t="shared" ref="J573:P573" si="230">J574+J577</f>
        <v>13800.61</v>
      </c>
      <c r="K573" s="51">
        <f t="shared" si="230"/>
        <v>10563.02</v>
      </c>
      <c r="L573" s="51">
        <f t="shared" si="230"/>
        <v>0</v>
      </c>
      <c r="M573" s="51">
        <f t="shared" si="230"/>
        <v>0</v>
      </c>
      <c r="N573" s="51">
        <f t="shared" si="230"/>
        <v>0</v>
      </c>
      <c r="O573" s="51">
        <f t="shared" si="230"/>
        <v>0</v>
      </c>
      <c r="P573" s="51">
        <f t="shared" si="230"/>
        <v>75066.22</v>
      </c>
    </row>
    <row r="574" spans="1:16">
      <c r="A574" s="52" t="s">
        <v>1309</v>
      </c>
      <c r="B574" s="33"/>
      <c r="C574" s="57" t="s">
        <v>1310</v>
      </c>
      <c r="D574" s="58"/>
      <c r="E574" s="58"/>
      <c r="F574" s="58"/>
      <c r="G574" s="58"/>
      <c r="H574" s="58">
        <f>H575</f>
        <v>2822.59</v>
      </c>
      <c r="I574" s="58">
        <f>I575</f>
        <v>2955.93</v>
      </c>
      <c r="J574" s="58">
        <f t="shared" ref="J574:P575" si="231">J575</f>
        <v>6926.45</v>
      </c>
      <c r="K574" s="58">
        <f t="shared" si="231"/>
        <v>2924.09</v>
      </c>
      <c r="L574" s="58">
        <f t="shared" si="231"/>
        <v>0</v>
      </c>
      <c r="M574" s="58">
        <f t="shared" si="231"/>
        <v>0</v>
      </c>
      <c r="N574" s="58">
        <f t="shared" si="231"/>
        <v>0</v>
      </c>
      <c r="O574" s="58">
        <f t="shared" si="231"/>
        <v>0</v>
      </c>
      <c r="P574" s="58">
        <f t="shared" si="231"/>
        <v>15629.060000000001</v>
      </c>
    </row>
    <row r="575" spans="1:16">
      <c r="A575" s="17" t="s">
        <v>1311</v>
      </c>
      <c r="B575" s="19"/>
      <c r="C575" s="18" t="s">
        <v>1312</v>
      </c>
      <c r="D575" s="51"/>
      <c r="E575" s="51"/>
      <c r="F575" s="51"/>
      <c r="G575" s="51"/>
      <c r="H575" s="51">
        <f>H576</f>
        <v>2822.59</v>
      </c>
      <c r="I575" s="51">
        <f>I576</f>
        <v>2955.93</v>
      </c>
      <c r="J575" s="51">
        <f t="shared" si="231"/>
        <v>6926.45</v>
      </c>
      <c r="K575" s="51">
        <f t="shared" si="231"/>
        <v>2924.09</v>
      </c>
      <c r="L575" s="51">
        <f t="shared" si="231"/>
        <v>0</v>
      </c>
      <c r="M575" s="51">
        <f t="shared" si="231"/>
        <v>0</v>
      </c>
      <c r="N575" s="51">
        <f t="shared" si="231"/>
        <v>0</v>
      </c>
      <c r="O575" s="51">
        <f t="shared" si="231"/>
        <v>0</v>
      </c>
      <c r="P575" s="51">
        <f t="shared" si="231"/>
        <v>15629.060000000001</v>
      </c>
    </row>
    <row r="576" spans="1:16">
      <c r="A576" s="34" t="s">
        <v>1313</v>
      </c>
      <c r="B576" s="33" t="s">
        <v>224</v>
      </c>
      <c r="C576" s="34" t="s">
        <v>1314</v>
      </c>
      <c r="D576" s="60"/>
      <c r="E576" s="60"/>
      <c r="F576" s="60"/>
      <c r="G576" s="60"/>
      <c r="H576" s="60">
        <v>2822.59</v>
      </c>
      <c r="I576" s="56">
        <v>2955.93</v>
      </c>
      <c r="J576" s="60">
        <v>6926.45</v>
      </c>
      <c r="K576" s="60">
        <v>2924.09</v>
      </c>
      <c r="L576" s="60"/>
      <c r="M576" s="60"/>
      <c r="N576" s="60"/>
      <c r="O576" s="60"/>
      <c r="P576" s="56">
        <f>SUM(D576:O576)</f>
        <v>15629.060000000001</v>
      </c>
    </row>
    <row r="577" spans="1:16">
      <c r="A577" s="52" t="s">
        <v>1315</v>
      </c>
      <c r="B577" s="33"/>
      <c r="C577" s="57" t="s">
        <v>1316</v>
      </c>
      <c r="D577" s="58">
        <f t="shared" ref="D577:O577" si="232">D578</f>
        <v>10855.77</v>
      </c>
      <c r="E577" s="58">
        <f t="shared" si="232"/>
        <v>4301.66</v>
      </c>
      <c r="F577" s="58">
        <f t="shared" si="232"/>
        <v>8527.2800000000007</v>
      </c>
      <c r="G577" s="58">
        <f t="shared" si="232"/>
        <v>4462.18</v>
      </c>
      <c r="H577" s="58">
        <f t="shared" si="232"/>
        <v>12871.44</v>
      </c>
      <c r="I577" s="58">
        <f>I578</f>
        <v>3905.74</v>
      </c>
      <c r="J577" s="58">
        <f t="shared" si="232"/>
        <v>6874.16</v>
      </c>
      <c r="K577" s="58">
        <f t="shared" si="232"/>
        <v>7638.93</v>
      </c>
      <c r="L577" s="58">
        <f t="shared" si="232"/>
        <v>0</v>
      </c>
      <c r="M577" s="58">
        <f t="shared" si="232"/>
        <v>0</v>
      </c>
      <c r="N577" s="58">
        <f t="shared" si="232"/>
        <v>0</v>
      </c>
      <c r="O577" s="58">
        <f t="shared" si="232"/>
        <v>0</v>
      </c>
      <c r="P577" s="58">
        <f>P578</f>
        <v>59437.159999999996</v>
      </c>
    </row>
    <row r="578" spans="1:16">
      <c r="A578" s="34" t="s">
        <v>1317</v>
      </c>
      <c r="B578" s="33"/>
      <c r="C578" s="34" t="s">
        <v>1318</v>
      </c>
      <c r="D578" s="60">
        <f>SUM(D579:D580)</f>
        <v>10855.77</v>
      </c>
      <c r="E578" s="60">
        <f>SUM(E579:E580)</f>
        <v>4301.66</v>
      </c>
      <c r="F578" s="60">
        <f>SUM(F579:F580)</f>
        <v>8527.2800000000007</v>
      </c>
      <c r="G578" s="60">
        <f>SUM(G579:G580)</f>
        <v>4462.18</v>
      </c>
      <c r="H578" s="60">
        <f>SUM(H579:H580)</f>
        <v>12871.44</v>
      </c>
      <c r="I578" s="60">
        <f t="shared" ref="I578:P578" si="233">SUM(I579:I580)</f>
        <v>3905.74</v>
      </c>
      <c r="J578" s="60">
        <f t="shared" si="233"/>
        <v>6874.16</v>
      </c>
      <c r="K578" s="60">
        <f t="shared" si="233"/>
        <v>7638.93</v>
      </c>
      <c r="L578" s="60">
        <f t="shared" si="233"/>
        <v>0</v>
      </c>
      <c r="M578" s="60">
        <f t="shared" si="233"/>
        <v>0</v>
      </c>
      <c r="N578" s="60">
        <f t="shared" si="233"/>
        <v>0</v>
      </c>
      <c r="O578" s="60">
        <f t="shared" si="233"/>
        <v>0</v>
      </c>
      <c r="P578" s="60">
        <f t="shared" si="233"/>
        <v>59437.159999999996</v>
      </c>
    </row>
    <row r="579" spans="1:16">
      <c r="A579" s="34" t="s">
        <v>1319</v>
      </c>
      <c r="B579" s="33" t="s">
        <v>545</v>
      </c>
      <c r="C579" s="34" t="s">
        <v>1320</v>
      </c>
      <c r="D579" s="60">
        <v>0</v>
      </c>
      <c r="E579" s="60">
        <v>0</v>
      </c>
      <c r="F579" s="60">
        <v>0</v>
      </c>
      <c r="G579" s="60">
        <v>0</v>
      </c>
      <c r="H579" s="60"/>
      <c r="I579" s="56">
        <v>0</v>
      </c>
      <c r="J579" s="60"/>
      <c r="K579" s="60"/>
      <c r="L579" s="60"/>
      <c r="M579" s="60"/>
      <c r="N579" s="60"/>
      <c r="O579" s="60"/>
      <c r="P579" s="56">
        <f>SUM(D579:O579)</f>
        <v>0</v>
      </c>
    </row>
    <row r="580" spans="1:16" ht="18">
      <c r="A580" s="34" t="s">
        <v>1321</v>
      </c>
      <c r="B580" s="33" t="s">
        <v>29</v>
      </c>
      <c r="C580" s="35" t="s">
        <v>1322</v>
      </c>
      <c r="D580" s="60">
        <v>10855.77</v>
      </c>
      <c r="E580" s="60">
        <v>4301.66</v>
      </c>
      <c r="F580" s="60">
        <v>8527.2800000000007</v>
      </c>
      <c r="G580" s="60">
        <v>4462.18</v>
      </c>
      <c r="H580" s="60">
        <v>12871.44</v>
      </c>
      <c r="I580" s="56">
        <v>3905.74</v>
      </c>
      <c r="J580" s="60">
        <v>6874.16</v>
      </c>
      <c r="K580" s="60">
        <v>7638.93</v>
      </c>
      <c r="L580" s="60"/>
      <c r="M580" s="60"/>
      <c r="N580" s="60"/>
      <c r="O580" s="60"/>
      <c r="P580" s="56">
        <f>SUM(D580:O580)</f>
        <v>59437.159999999996</v>
      </c>
    </row>
    <row r="581" spans="1:16">
      <c r="A581" s="47" t="s">
        <v>1323</v>
      </c>
      <c r="B581" s="33"/>
      <c r="C581" s="47" t="s">
        <v>1324</v>
      </c>
      <c r="D581" s="46">
        <f>SUM(D584)</f>
        <v>31400.09</v>
      </c>
      <c r="E581" s="46">
        <f>SUM(E584)</f>
        <v>21830.32</v>
      </c>
      <c r="F581" s="46">
        <f>SUM(F584)</f>
        <v>26694.44</v>
      </c>
      <c r="G581" s="46">
        <f>SUM(G582+G584)</f>
        <v>32933.1</v>
      </c>
      <c r="H581" s="46">
        <f>SUM(H582+H584)</f>
        <v>28764.58</v>
      </c>
      <c r="I581" s="46">
        <f t="shared" ref="I581:P581" si="234">SUM(I582+I584)</f>
        <v>12199.22</v>
      </c>
      <c r="J581" s="46">
        <f t="shared" si="234"/>
        <v>157355.85999999999</v>
      </c>
      <c r="K581" s="46">
        <f t="shared" si="234"/>
        <v>114209.18</v>
      </c>
      <c r="L581" s="46">
        <f t="shared" si="234"/>
        <v>1593.01</v>
      </c>
      <c r="M581" s="46">
        <f t="shared" si="234"/>
        <v>1593.01</v>
      </c>
      <c r="N581" s="46">
        <f t="shared" si="234"/>
        <v>1593.01</v>
      </c>
      <c r="O581" s="46">
        <f t="shared" si="234"/>
        <v>1490.41</v>
      </c>
      <c r="P581" s="46">
        <f t="shared" si="234"/>
        <v>431656.23</v>
      </c>
    </row>
    <row r="582" spans="1:16">
      <c r="A582" s="52" t="s">
        <v>1325</v>
      </c>
      <c r="B582" s="33"/>
      <c r="C582" s="57" t="s">
        <v>1326</v>
      </c>
      <c r="D582" s="58"/>
      <c r="E582" s="58"/>
      <c r="F582" s="58"/>
      <c r="G582" s="58">
        <f>G583</f>
        <v>0</v>
      </c>
      <c r="H582" s="58">
        <f>H583</f>
        <v>8732.43</v>
      </c>
      <c r="I582" s="58">
        <f t="shared" ref="I582:P582" si="235">I583</f>
        <v>701.83</v>
      </c>
      <c r="J582" s="58">
        <f t="shared" si="235"/>
        <v>150.43</v>
      </c>
      <c r="K582" s="58">
        <f t="shared" si="235"/>
        <v>0</v>
      </c>
      <c r="L582" s="58">
        <f t="shared" si="235"/>
        <v>0</v>
      </c>
      <c r="M582" s="58">
        <f t="shared" si="235"/>
        <v>0</v>
      </c>
      <c r="N582" s="58">
        <f t="shared" si="235"/>
        <v>0</v>
      </c>
      <c r="O582" s="58">
        <f t="shared" si="235"/>
        <v>0</v>
      </c>
      <c r="P582" s="58">
        <f t="shared" si="235"/>
        <v>9584.69</v>
      </c>
    </row>
    <row r="583" spans="1:16">
      <c r="A583" s="34" t="s">
        <v>1327</v>
      </c>
      <c r="B583" s="33" t="s">
        <v>29</v>
      </c>
      <c r="C583" s="34" t="s">
        <v>1328</v>
      </c>
      <c r="D583" s="60">
        <v>0</v>
      </c>
      <c r="E583" s="60"/>
      <c r="F583" s="60">
        <v>0</v>
      </c>
      <c r="G583" s="60"/>
      <c r="H583" s="60">
        <v>8732.43</v>
      </c>
      <c r="I583" s="60">
        <v>701.83</v>
      </c>
      <c r="J583" s="60">
        <v>150.43</v>
      </c>
      <c r="K583" s="60">
        <v>0</v>
      </c>
      <c r="L583" s="60"/>
      <c r="M583" s="60"/>
      <c r="N583" s="60"/>
      <c r="O583" s="60"/>
      <c r="P583" s="56">
        <f>SUM(D583:O583)</f>
        <v>9584.69</v>
      </c>
    </row>
    <row r="584" spans="1:16">
      <c r="A584" s="49" t="s">
        <v>1329</v>
      </c>
      <c r="B584" s="33"/>
      <c r="C584" s="49" t="s">
        <v>1330</v>
      </c>
      <c r="D584" s="51">
        <f>D585+D588+D589</f>
        <v>31400.09</v>
      </c>
      <c r="E584" s="51">
        <f t="shared" ref="E584:P584" si="236">E585+E588+E589</f>
        <v>21830.32</v>
      </c>
      <c r="F584" s="51">
        <f t="shared" si="236"/>
        <v>26694.44</v>
      </c>
      <c r="G584" s="51">
        <f t="shared" si="236"/>
        <v>32933.1</v>
      </c>
      <c r="H584" s="51">
        <f t="shared" si="236"/>
        <v>20032.150000000001</v>
      </c>
      <c r="I584" s="51">
        <f t="shared" si="236"/>
        <v>11497.39</v>
      </c>
      <c r="J584" s="51">
        <f t="shared" si="236"/>
        <v>157205.43</v>
      </c>
      <c r="K584" s="51">
        <f t="shared" si="236"/>
        <v>114209.18</v>
      </c>
      <c r="L584" s="51">
        <f t="shared" si="236"/>
        <v>1593.01</v>
      </c>
      <c r="M584" s="51">
        <f t="shared" si="236"/>
        <v>1593.01</v>
      </c>
      <c r="N584" s="51">
        <f t="shared" si="236"/>
        <v>1593.01</v>
      </c>
      <c r="O584" s="51">
        <f t="shared" si="236"/>
        <v>1490.41</v>
      </c>
      <c r="P584" s="51">
        <f t="shared" si="236"/>
        <v>422071.54</v>
      </c>
    </row>
    <row r="585" spans="1:16">
      <c r="A585" s="17" t="s">
        <v>1331</v>
      </c>
      <c r="B585" s="19"/>
      <c r="C585" s="18" t="s">
        <v>1332</v>
      </c>
      <c r="D585" s="51">
        <f>D586+D587</f>
        <v>6657.39</v>
      </c>
      <c r="E585" s="51">
        <f t="shared" ref="E585:P585" si="237">E586+E587</f>
        <v>4793.8599999999997</v>
      </c>
      <c r="F585" s="51">
        <f t="shared" si="237"/>
        <v>5677.87</v>
      </c>
      <c r="G585" s="51">
        <f t="shared" si="237"/>
        <v>4784.83</v>
      </c>
      <c r="H585" s="51">
        <f t="shared" si="237"/>
        <v>6260.6399999999994</v>
      </c>
      <c r="I585" s="51">
        <f t="shared" si="237"/>
        <v>-1383.4199999999998</v>
      </c>
      <c r="J585" s="51">
        <f t="shared" si="237"/>
        <v>7466.38</v>
      </c>
      <c r="K585" s="51">
        <f t="shared" si="237"/>
        <v>1503.01</v>
      </c>
      <c r="L585" s="51">
        <f t="shared" si="237"/>
        <v>1593.01</v>
      </c>
      <c r="M585" s="51">
        <f t="shared" si="237"/>
        <v>1593.01</v>
      </c>
      <c r="N585" s="51">
        <f t="shared" si="237"/>
        <v>1593.01</v>
      </c>
      <c r="O585" s="51">
        <f t="shared" si="237"/>
        <v>1490.41</v>
      </c>
      <c r="P585" s="51">
        <f t="shared" si="237"/>
        <v>42030.000000000007</v>
      </c>
    </row>
    <row r="586" spans="1:16">
      <c r="A586" s="21" t="s">
        <v>1333</v>
      </c>
      <c r="B586" s="23" t="s">
        <v>173</v>
      </c>
      <c r="C586" s="22" t="s">
        <v>1334</v>
      </c>
      <c r="D586" s="51">
        <v>6657.39</v>
      </c>
      <c r="E586" s="51">
        <v>4762.66</v>
      </c>
      <c r="F586" s="51">
        <v>5677.87</v>
      </c>
      <c r="G586" s="51">
        <v>4784.83</v>
      </c>
      <c r="H586" s="51">
        <v>6260.44</v>
      </c>
      <c r="I586" s="51">
        <v>-1384.12</v>
      </c>
      <c r="J586" s="51">
        <v>6814.46</v>
      </c>
      <c r="K586" s="51">
        <v>1503.01</v>
      </c>
      <c r="L586" s="51">
        <f>K586</f>
        <v>1503.01</v>
      </c>
      <c r="M586" s="51">
        <f>L586</f>
        <v>1503.01</v>
      </c>
      <c r="N586" s="51">
        <f>M586</f>
        <v>1503.01</v>
      </c>
      <c r="O586" s="51">
        <v>1414.43</v>
      </c>
      <c r="P586" s="56">
        <f>SUM(D586:O586)</f>
        <v>41000.000000000007</v>
      </c>
    </row>
    <row r="587" spans="1:16">
      <c r="A587" s="21" t="s">
        <v>1335</v>
      </c>
      <c r="B587" s="23" t="s">
        <v>173</v>
      </c>
      <c r="C587" s="22" t="s">
        <v>1336</v>
      </c>
      <c r="D587" s="51">
        <v>0</v>
      </c>
      <c r="E587" s="51">
        <v>31.2</v>
      </c>
      <c r="F587" s="51"/>
      <c r="G587" s="51"/>
      <c r="H587" s="51">
        <v>0.2</v>
      </c>
      <c r="I587" s="51">
        <v>0.7</v>
      </c>
      <c r="J587" s="51">
        <v>651.91999999999996</v>
      </c>
      <c r="K587" s="51"/>
      <c r="L587" s="51">
        <v>90</v>
      </c>
      <c r="M587" s="51">
        <v>90</v>
      </c>
      <c r="N587" s="51">
        <f>L587</f>
        <v>90</v>
      </c>
      <c r="O587" s="51">
        <v>75.98</v>
      </c>
      <c r="P587" s="56">
        <f>SUM(D587:O587)</f>
        <v>1030</v>
      </c>
    </row>
    <row r="588" spans="1:16">
      <c r="A588" s="34" t="s">
        <v>1337</v>
      </c>
      <c r="B588" s="33" t="s">
        <v>29</v>
      </c>
      <c r="C588" s="34" t="s">
        <v>1338</v>
      </c>
      <c r="D588" s="60">
        <v>24742.7</v>
      </c>
      <c r="E588" s="60">
        <v>17036.46</v>
      </c>
      <c r="F588" s="60">
        <v>21016.57</v>
      </c>
      <c r="G588" s="60">
        <v>28148.27</v>
      </c>
      <c r="H588" s="60">
        <v>13771.51</v>
      </c>
      <c r="I588" s="56">
        <v>12880.81</v>
      </c>
      <c r="J588" s="60">
        <v>149739.04999999999</v>
      </c>
      <c r="K588" s="60">
        <v>112706.17</v>
      </c>
      <c r="L588" s="60"/>
      <c r="M588" s="60"/>
      <c r="N588" s="60"/>
      <c r="O588" s="60"/>
      <c r="P588" s="56">
        <f>SUM(D588:O588)</f>
        <v>380041.54</v>
      </c>
    </row>
    <row r="589" spans="1:16">
      <c r="A589" s="34" t="s">
        <v>1339</v>
      </c>
      <c r="B589" s="33" t="s">
        <v>139</v>
      </c>
      <c r="C589" s="34" t="s">
        <v>1340</v>
      </c>
      <c r="D589" s="60">
        <v>0</v>
      </c>
      <c r="E589" s="60">
        <v>0</v>
      </c>
      <c r="F589" s="60"/>
      <c r="G589" s="60"/>
      <c r="H589" s="60"/>
      <c r="I589" s="56">
        <v>0</v>
      </c>
      <c r="J589" s="60"/>
      <c r="K589" s="60"/>
      <c r="L589" s="60"/>
      <c r="M589" s="60"/>
      <c r="N589" s="60"/>
      <c r="O589" s="60"/>
      <c r="P589" s="56">
        <f>SUM(D589:O589)</f>
        <v>0</v>
      </c>
    </row>
    <row r="590" spans="1:16">
      <c r="A590" s="40" t="s">
        <v>1341</v>
      </c>
      <c r="B590" s="33"/>
      <c r="C590" s="40" t="s">
        <v>1342</v>
      </c>
      <c r="D590" s="42">
        <f t="shared" ref="D590:P590" si="238">SUM(D591+D602+D613+D616+D652)</f>
        <v>556510.26</v>
      </c>
      <c r="E590" s="42">
        <f t="shared" si="238"/>
        <v>1694614.6300000001</v>
      </c>
      <c r="F590" s="42">
        <f t="shared" si="238"/>
        <v>466071.22000000003</v>
      </c>
      <c r="G590" s="42">
        <f t="shared" si="238"/>
        <v>1043821.8799999999</v>
      </c>
      <c r="H590" s="42">
        <f t="shared" si="238"/>
        <v>440754.53</v>
      </c>
      <c r="I590" s="42">
        <f t="shared" si="238"/>
        <v>1509205.84</v>
      </c>
      <c r="J590" s="42">
        <f t="shared" si="238"/>
        <v>-440264.04</v>
      </c>
      <c r="K590" s="42">
        <f t="shared" si="238"/>
        <v>1420185.03</v>
      </c>
      <c r="L590" s="42">
        <f t="shared" si="238"/>
        <v>0</v>
      </c>
      <c r="M590" s="42">
        <f t="shared" si="238"/>
        <v>0</v>
      </c>
      <c r="N590" s="42">
        <f t="shared" si="238"/>
        <v>0</v>
      </c>
      <c r="O590" s="42">
        <f t="shared" si="238"/>
        <v>0</v>
      </c>
      <c r="P590" s="42">
        <f t="shared" si="238"/>
        <v>6690899.3499999996</v>
      </c>
    </row>
    <row r="591" spans="1:16">
      <c r="A591" s="44" t="s">
        <v>1343</v>
      </c>
      <c r="B591" s="33"/>
      <c r="C591" s="44" t="s">
        <v>1344</v>
      </c>
      <c r="D591" s="46">
        <f t="shared" ref="D591:J591" si="239">SUM(D597+D592)</f>
        <v>3568.47</v>
      </c>
      <c r="E591" s="46">
        <f t="shared" si="239"/>
        <v>20187.5</v>
      </c>
      <c r="F591" s="46">
        <f t="shared" si="239"/>
        <v>66504.240000000005</v>
      </c>
      <c r="G591" s="46">
        <f t="shared" si="239"/>
        <v>825650.95</v>
      </c>
      <c r="H591" s="46">
        <f t="shared" si="239"/>
        <v>66892.27</v>
      </c>
      <c r="I591" s="46">
        <f t="shared" si="239"/>
        <v>19142.22</v>
      </c>
      <c r="J591" s="46">
        <f t="shared" si="239"/>
        <v>24731.41</v>
      </c>
      <c r="K591" s="46">
        <f t="shared" ref="K591:P591" si="240">SUM(K597+K592)</f>
        <v>0</v>
      </c>
      <c r="L591" s="46">
        <f t="shared" si="240"/>
        <v>0</v>
      </c>
      <c r="M591" s="46">
        <f t="shared" si="240"/>
        <v>0</v>
      </c>
      <c r="N591" s="46">
        <f t="shared" si="240"/>
        <v>0</v>
      </c>
      <c r="O591" s="46">
        <f t="shared" si="240"/>
        <v>0</v>
      </c>
      <c r="P591" s="46">
        <f t="shared" si="240"/>
        <v>1026677.06</v>
      </c>
    </row>
    <row r="592" spans="1:16">
      <c r="A592" s="47" t="s">
        <v>1345</v>
      </c>
      <c r="B592" s="33"/>
      <c r="C592" s="47" t="s">
        <v>1346</v>
      </c>
      <c r="D592" s="46">
        <f t="shared" ref="D592:P592" si="241">SUM(D593)</f>
        <v>3568.47</v>
      </c>
      <c r="E592" s="46">
        <f t="shared" si="241"/>
        <v>0</v>
      </c>
      <c r="F592" s="46">
        <f t="shared" si="241"/>
        <v>66504.240000000005</v>
      </c>
      <c r="G592" s="46">
        <f t="shared" si="241"/>
        <v>357770.95</v>
      </c>
      <c r="H592" s="46">
        <f t="shared" si="241"/>
        <v>66892.27</v>
      </c>
      <c r="I592" s="46">
        <f t="shared" si="241"/>
        <v>19142.22</v>
      </c>
      <c r="J592" s="46">
        <f t="shared" si="241"/>
        <v>24731.41</v>
      </c>
      <c r="K592" s="46">
        <f t="shared" si="241"/>
        <v>0</v>
      </c>
      <c r="L592" s="46">
        <f t="shared" si="241"/>
        <v>0</v>
      </c>
      <c r="M592" s="46">
        <f t="shared" si="241"/>
        <v>0</v>
      </c>
      <c r="N592" s="46">
        <f t="shared" si="241"/>
        <v>0</v>
      </c>
      <c r="O592" s="46">
        <f t="shared" si="241"/>
        <v>0</v>
      </c>
      <c r="P592" s="46">
        <f t="shared" si="241"/>
        <v>538609.56000000006</v>
      </c>
    </row>
    <row r="593" spans="1:16">
      <c r="A593" s="49" t="s">
        <v>1347</v>
      </c>
      <c r="B593" s="33"/>
      <c r="C593" s="49" t="s">
        <v>1348</v>
      </c>
      <c r="D593" s="51">
        <f t="shared" ref="D593:P593" si="242">D594</f>
        <v>3568.47</v>
      </c>
      <c r="E593" s="51">
        <f t="shared" si="242"/>
        <v>0</v>
      </c>
      <c r="F593" s="51">
        <f t="shared" si="242"/>
        <v>66504.240000000005</v>
      </c>
      <c r="G593" s="51">
        <f t="shared" si="242"/>
        <v>357770.95</v>
      </c>
      <c r="H593" s="51">
        <f t="shared" si="242"/>
        <v>66892.27</v>
      </c>
      <c r="I593" s="51">
        <f t="shared" si="242"/>
        <v>19142.22</v>
      </c>
      <c r="J593" s="51">
        <f t="shared" si="242"/>
        <v>24731.41</v>
      </c>
      <c r="K593" s="51">
        <f t="shared" si="242"/>
        <v>0</v>
      </c>
      <c r="L593" s="51">
        <f t="shared" si="242"/>
        <v>0</v>
      </c>
      <c r="M593" s="51">
        <f t="shared" si="242"/>
        <v>0</v>
      </c>
      <c r="N593" s="51">
        <f t="shared" si="242"/>
        <v>0</v>
      </c>
      <c r="O593" s="51">
        <f t="shared" si="242"/>
        <v>0</v>
      </c>
      <c r="P593" s="51">
        <f t="shared" si="242"/>
        <v>538609.56000000006</v>
      </c>
    </row>
    <row r="594" spans="1:16">
      <c r="A594" s="52" t="s">
        <v>1349</v>
      </c>
      <c r="B594" s="33"/>
      <c r="C594" s="52" t="s">
        <v>1350</v>
      </c>
      <c r="D594" s="58">
        <f t="shared" ref="D594:I594" si="243">SUM(D595:D596)</f>
        <v>3568.47</v>
      </c>
      <c r="E594" s="58">
        <f t="shared" si="243"/>
        <v>0</v>
      </c>
      <c r="F594" s="58">
        <f t="shared" si="243"/>
        <v>66504.240000000005</v>
      </c>
      <c r="G594" s="58">
        <f t="shared" si="243"/>
        <v>357770.95</v>
      </c>
      <c r="H594" s="58">
        <f t="shared" si="243"/>
        <v>66892.27</v>
      </c>
      <c r="I594" s="58">
        <f t="shared" si="243"/>
        <v>19142.22</v>
      </c>
      <c r="J594" s="58">
        <f t="shared" ref="J594:P594" si="244">SUM(J595:J596)</f>
        <v>24731.41</v>
      </c>
      <c r="K594" s="58">
        <f t="shared" si="244"/>
        <v>0</v>
      </c>
      <c r="L594" s="58">
        <f t="shared" si="244"/>
        <v>0</v>
      </c>
      <c r="M594" s="58">
        <f t="shared" si="244"/>
        <v>0</v>
      </c>
      <c r="N594" s="58">
        <f t="shared" si="244"/>
        <v>0</v>
      </c>
      <c r="O594" s="58">
        <f t="shared" si="244"/>
        <v>0</v>
      </c>
      <c r="P594" s="58">
        <f t="shared" si="244"/>
        <v>538609.56000000006</v>
      </c>
    </row>
    <row r="595" spans="1:16">
      <c r="A595" s="34" t="s">
        <v>1351</v>
      </c>
      <c r="B595" s="33" t="s">
        <v>1352</v>
      </c>
      <c r="C595" s="34" t="s">
        <v>1353</v>
      </c>
      <c r="D595" s="60">
        <v>3568.47</v>
      </c>
      <c r="E595" s="60">
        <v>0</v>
      </c>
      <c r="F595" s="60">
        <v>66504.240000000005</v>
      </c>
      <c r="G595" s="60">
        <v>0</v>
      </c>
      <c r="H595" s="60"/>
      <c r="I595" s="56">
        <v>19142.22</v>
      </c>
      <c r="J595" s="60">
        <v>0</v>
      </c>
      <c r="K595" s="60"/>
      <c r="L595" s="60"/>
      <c r="M595" s="60"/>
      <c r="N595" s="60"/>
      <c r="O595" s="60"/>
      <c r="P595" s="56">
        <f>SUM(D595:O595)</f>
        <v>89214.930000000008</v>
      </c>
    </row>
    <row r="596" spans="1:16">
      <c r="A596" s="34" t="s">
        <v>1354</v>
      </c>
      <c r="B596" s="33" t="s">
        <v>1355</v>
      </c>
      <c r="C596" s="34" t="s">
        <v>1356</v>
      </c>
      <c r="D596" s="60"/>
      <c r="E596" s="60">
        <v>0</v>
      </c>
      <c r="F596" s="60"/>
      <c r="G596" s="60">
        <v>357770.95</v>
      </c>
      <c r="H596" s="60">
        <v>66892.27</v>
      </c>
      <c r="I596" s="56">
        <v>0</v>
      </c>
      <c r="J596" s="60">
        <v>24731.41</v>
      </c>
      <c r="K596" s="60"/>
      <c r="L596" s="60"/>
      <c r="M596" s="60"/>
      <c r="N596" s="60"/>
      <c r="O596" s="60"/>
      <c r="P596" s="56">
        <f>SUM(D596:O596)</f>
        <v>449394.63</v>
      </c>
    </row>
    <row r="597" spans="1:16">
      <c r="A597" s="47" t="s">
        <v>1357</v>
      </c>
      <c r="B597" s="33"/>
      <c r="C597" s="47" t="s">
        <v>1358</v>
      </c>
      <c r="D597" s="46">
        <f>SUM(D598)</f>
        <v>0</v>
      </c>
      <c r="E597" s="46">
        <f>SUM(E598)</f>
        <v>20187.5</v>
      </c>
      <c r="F597" s="46">
        <f>SUM(F598)</f>
        <v>0</v>
      </c>
      <c r="G597" s="46">
        <f>SUM(G598)</f>
        <v>467880</v>
      </c>
      <c r="H597" s="46">
        <f t="shared" ref="H597:P597" si="245">SUM(H598)</f>
        <v>0</v>
      </c>
      <c r="I597" s="46">
        <f t="shared" si="245"/>
        <v>0</v>
      </c>
      <c r="J597" s="46">
        <f t="shared" si="245"/>
        <v>0</v>
      </c>
      <c r="K597" s="46">
        <f t="shared" si="245"/>
        <v>0</v>
      </c>
      <c r="L597" s="46">
        <f t="shared" si="245"/>
        <v>0</v>
      </c>
      <c r="M597" s="46">
        <f t="shared" si="245"/>
        <v>0</v>
      </c>
      <c r="N597" s="46">
        <f t="shared" si="245"/>
        <v>0</v>
      </c>
      <c r="O597" s="46">
        <f t="shared" si="245"/>
        <v>0</v>
      </c>
      <c r="P597" s="46">
        <f t="shared" si="245"/>
        <v>488067.5</v>
      </c>
    </row>
    <row r="598" spans="1:16">
      <c r="A598" s="49" t="s">
        <v>1359</v>
      </c>
      <c r="B598" s="33"/>
      <c r="C598" s="49" t="s">
        <v>1360</v>
      </c>
      <c r="D598" s="51">
        <f t="shared" ref="D598:P598" si="246">SUM(D599:D600)</f>
        <v>0</v>
      </c>
      <c r="E598" s="51">
        <f t="shared" si="246"/>
        <v>20187.5</v>
      </c>
      <c r="F598" s="51">
        <f t="shared" si="246"/>
        <v>0</v>
      </c>
      <c r="G598" s="51">
        <f t="shared" si="246"/>
        <v>467880</v>
      </c>
      <c r="H598" s="51">
        <f t="shared" si="246"/>
        <v>0</v>
      </c>
      <c r="I598" s="51">
        <f t="shared" si="246"/>
        <v>0</v>
      </c>
      <c r="J598" s="51">
        <f t="shared" si="246"/>
        <v>0</v>
      </c>
      <c r="K598" s="51">
        <f t="shared" si="246"/>
        <v>0</v>
      </c>
      <c r="L598" s="51">
        <f t="shared" si="246"/>
        <v>0</v>
      </c>
      <c r="M598" s="51">
        <f t="shared" si="246"/>
        <v>0</v>
      </c>
      <c r="N598" s="51">
        <f t="shared" si="246"/>
        <v>0</v>
      </c>
      <c r="O598" s="51">
        <f t="shared" si="246"/>
        <v>0</v>
      </c>
      <c r="P598" s="51">
        <f t="shared" si="246"/>
        <v>488067.5</v>
      </c>
    </row>
    <row r="599" spans="1:16" ht="18">
      <c r="A599" s="34" t="s">
        <v>1361</v>
      </c>
      <c r="B599" s="33" t="s">
        <v>1362</v>
      </c>
      <c r="C599" s="35" t="s">
        <v>1363</v>
      </c>
      <c r="D599" s="60">
        <v>0</v>
      </c>
      <c r="E599" s="60">
        <v>0</v>
      </c>
      <c r="F599" s="60">
        <v>0</v>
      </c>
      <c r="G599" s="60">
        <v>0</v>
      </c>
      <c r="H599" s="60">
        <v>0</v>
      </c>
      <c r="I599" s="56">
        <v>0</v>
      </c>
      <c r="J599" s="60">
        <v>0</v>
      </c>
      <c r="K599" s="60">
        <v>0</v>
      </c>
      <c r="L599" s="60"/>
      <c r="M599" s="60"/>
      <c r="N599" s="60"/>
      <c r="O599" s="60"/>
      <c r="P599" s="56">
        <f>SUM(D599:O599)</f>
        <v>0</v>
      </c>
    </row>
    <row r="600" spans="1:16">
      <c r="A600" s="49" t="s">
        <v>1364</v>
      </c>
      <c r="B600" s="33"/>
      <c r="C600" s="49" t="s">
        <v>1365</v>
      </c>
      <c r="D600" s="51">
        <f>D601</f>
        <v>0</v>
      </c>
      <c r="E600" s="51">
        <f t="shared" ref="E600:P600" si="247">E601</f>
        <v>20187.5</v>
      </c>
      <c r="F600" s="51">
        <f t="shared" si="247"/>
        <v>0</v>
      </c>
      <c r="G600" s="51">
        <f t="shared" si="247"/>
        <v>467880</v>
      </c>
      <c r="H600" s="51">
        <f t="shared" si="247"/>
        <v>0</v>
      </c>
      <c r="I600" s="51">
        <f t="shared" si="247"/>
        <v>0</v>
      </c>
      <c r="J600" s="51">
        <f t="shared" si="247"/>
        <v>0</v>
      </c>
      <c r="K600" s="51">
        <f t="shared" si="247"/>
        <v>0</v>
      </c>
      <c r="L600" s="51">
        <f t="shared" si="247"/>
        <v>0</v>
      </c>
      <c r="M600" s="51">
        <f t="shared" si="247"/>
        <v>0</v>
      </c>
      <c r="N600" s="51">
        <f t="shared" si="247"/>
        <v>0</v>
      </c>
      <c r="O600" s="51">
        <f t="shared" si="247"/>
        <v>0</v>
      </c>
      <c r="P600" s="51">
        <f t="shared" si="247"/>
        <v>488067.5</v>
      </c>
    </row>
    <row r="601" spans="1:16">
      <c r="A601" s="34" t="s">
        <v>1366</v>
      </c>
      <c r="B601" s="33" t="s">
        <v>618</v>
      </c>
      <c r="C601" s="35" t="s">
        <v>1367</v>
      </c>
      <c r="D601" s="60"/>
      <c r="E601" s="60">
        <v>20187.5</v>
      </c>
      <c r="F601" s="60"/>
      <c r="G601" s="60">
        <v>467880</v>
      </c>
      <c r="H601" s="60"/>
      <c r="I601" s="56">
        <v>0</v>
      </c>
      <c r="J601" s="60"/>
      <c r="K601" s="60"/>
      <c r="L601" s="60"/>
      <c r="M601" s="60"/>
      <c r="N601" s="60"/>
      <c r="O601" s="60"/>
      <c r="P601" s="56">
        <f>SUM(D601:O601)</f>
        <v>488067.5</v>
      </c>
    </row>
    <row r="602" spans="1:16">
      <c r="A602" s="44" t="s">
        <v>1368</v>
      </c>
      <c r="B602" s="33"/>
      <c r="C602" s="44" t="s">
        <v>1369</v>
      </c>
      <c r="D602" s="46">
        <f>SUM(D603+D611)</f>
        <v>3464.63</v>
      </c>
      <c r="E602" s="46">
        <f>SUM(E603+E611)</f>
        <v>24627.59</v>
      </c>
      <c r="F602" s="46">
        <f>SUM(F603+F611)</f>
        <v>13832.02</v>
      </c>
      <c r="G602" s="46">
        <f>SUM(G603+G607+G611)</f>
        <v>80472.97</v>
      </c>
      <c r="H602" s="46">
        <f t="shared" ref="H602:P602" si="248">SUM(H603+H607+H611)</f>
        <v>22784.720000000001</v>
      </c>
      <c r="I602" s="46">
        <f t="shared" si="248"/>
        <v>4489.13</v>
      </c>
      <c r="J602" s="46">
        <f t="shared" si="248"/>
        <v>41107.300000000003</v>
      </c>
      <c r="K602" s="46">
        <f t="shared" si="248"/>
        <v>22078.37</v>
      </c>
      <c r="L602" s="46">
        <f t="shared" si="248"/>
        <v>0</v>
      </c>
      <c r="M602" s="46">
        <f t="shared" si="248"/>
        <v>0</v>
      </c>
      <c r="N602" s="46">
        <f t="shared" si="248"/>
        <v>0</v>
      </c>
      <c r="O602" s="46">
        <f t="shared" si="248"/>
        <v>0</v>
      </c>
      <c r="P602" s="46">
        <f t="shared" si="248"/>
        <v>212856.72999999998</v>
      </c>
    </row>
    <row r="603" spans="1:16">
      <c r="A603" s="47" t="s">
        <v>1370</v>
      </c>
      <c r="B603" s="33"/>
      <c r="C603" s="47" t="s">
        <v>1371</v>
      </c>
      <c r="D603" s="46">
        <f>SUM(D604:D606)</f>
        <v>0</v>
      </c>
      <c r="E603" s="46">
        <f>SUM(E604:E606)</f>
        <v>0</v>
      </c>
      <c r="F603" s="46">
        <f>SUM(F604:F606)</f>
        <v>0</v>
      </c>
      <c r="G603" s="46">
        <f>SUM(G604:G606)</f>
        <v>0</v>
      </c>
      <c r="H603" s="46">
        <f t="shared" ref="H603:P603" si="249">SUM(H604:H606)</f>
        <v>0</v>
      </c>
      <c r="I603" s="46">
        <f t="shared" si="249"/>
        <v>0</v>
      </c>
      <c r="J603" s="46">
        <f t="shared" si="249"/>
        <v>0</v>
      </c>
      <c r="K603" s="46">
        <f t="shared" si="249"/>
        <v>0</v>
      </c>
      <c r="L603" s="46">
        <f t="shared" si="249"/>
        <v>0</v>
      </c>
      <c r="M603" s="46">
        <f t="shared" si="249"/>
        <v>0</v>
      </c>
      <c r="N603" s="46">
        <f t="shared" si="249"/>
        <v>0</v>
      </c>
      <c r="O603" s="46">
        <f t="shared" si="249"/>
        <v>0</v>
      </c>
      <c r="P603" s="46">
        <f t="shared" si="249"/>
        <v>0</v>
      </c>
    </row>
    <row r="604" spans="1:16">
      <c r="A604" s="52" t="s">
        <v>1372</v>
      </c>
      <c r="B604" s="33" t="s">
        <v>537</v>
      </c>
      <c r="C604" s="52" t="s">
        <v>1373</v>
      </c>
      <c r="D604" s="56"/>
      <c r="E604" s="56"/>
      <c r="F604" s="56"/>
      <c r="G604" s="56"/>
      <c r="H604" s="56"/>
      <c r="I604" s="56">
        <v>0</v>
      </c>
      <c r="J604" s="56"/>
      <c r="K604" s="56"/>
      <c r="L604" s="56"/>
      <c r="M604" s="56"/>
      <c r="N604" s="56"/>
      <c r="O604" s="56"/>
      <c r="P604" s="56">
        <f>SUM(D604:O604)</f>
        <v>0</v>
      </c>
    </row>
    <row r="605" spans="1:16">
      <c r="A605" s="52" t="s">
        <v>1374</v>
      </c>
      <c r="B605" s="33" t="s">
        <v>537</v>
      </c>
      <c r="C605" s="52" t="s">
        <v>1375</v>
      </c>
      <c r="D605" s="56"/>
      <c r="E605" s="56"/>
      <c r="F605" s="56"/>
      <c r="G605" s="56"/>
      <c r="H605" s="56"/>
      <c r="I605" s="56">
        <v>0</v>
      </c>
      <c r="J605" s="56"/>
      <c r="K605" s="56"/>
      <c r="L605" s="56"/>
      <c r="M605" s="56"/>
      <c r="N605" s="56"/>
      <c r="O605" s="56"/>
      <c r="P605" s="56">
        <f>SUM(D605:O605)</f>
        <v>0</v>
      </c>
    </row>
    <row r="606" spans="1:16">
      <c r="A606" s="52" t="s">
        <v>1376</v>
      </c>
      <c r="B606" s="33" t="s">
        <v>537</v>
      </c>
      <c r="C606" s="52" t="s">
        <v>1377</v>
      </c>
      <c r="D606" s="56"/>
      <c r="E606" s="56"/>
      <c r="F606" s="56"/>
      <c r="G606" s="56"/>
      <c r="H606" s="56"/>
      <c r="I606" s="56">
        <v>0</v>
      </c>
      <c r="J606" s="56"/>
      <c r="K606" s="56"/>
      <c r="L606" s="56"/>
      <c r="M606" s="56"/>
      <c r="N606" s="56"/>
      <c r="O606" s="56"/>
      <c r="P606" s="56">
        <f>SUM(D606:O606)</f>
        <v>0</v>
      </c>
    </row>
    <row r="607" spans="1:16">
      <c r="A607" s="49" t="s">
        <v>1378</v>
      </c>
      <c r="B607" s="33"/>
      <c r="C607" s="49" t="s">
        <v>1379</v>
      </c>
      <c r="D607" s="51"/>
      <c r="E607" s="51"/>
      <c r="F607" s="51"/>
      <c r="G607" s="51">
        <f>G608</f>
        <v>0</v>
      </c>
      <c r="H607" s="51">
        <f t="shared" ref="H607:P607" si="250">H608</f>
        <v>0</v>
      </c>
      <c r="I607" s="51">
        <f t="shared" si="250"/>
        <v>0</v>
      </c>
      <c r="J607" s="51">
        <f t="shared" si="250"/>
        <v>0</v>
      </c>
      <c r="K607" s="51">
        <f t="shared" si="250"/>
        <v>0</v>
      </c>
      <c r="L607" s="51">
        <f t="shared" si="250"/>
        <v>0</v>
      </c>
      <c r="M607" s="51">
        <f t="shared" si="250"/>
        <v>0</v>
      </c>
      <c r="N607" s="51">
        <f t="shared" si="250"/>
        <v>0</v>
      </c>
      <c r="O607" s="51">
        <f t="shared" si="250"/>
        <v>0</v>
      </c>
      <c r="P607" s="51">
        <f t="shared" si="250"/>
        <v>0</v>
      </c>
    </row>
    <row r="608" spans="1:16">
      <c r="A608" s="52" t="s">
        <v>1380</v>
      </c>
      <c r="B608" s="33"/>
      <c r="C608" s="52" t="s">
        <v>1381</v>
      </c>
      <c r="D608" s="58"/>
      <c r="E608" s="58"/>
      <c r="F608" s="58"/>
      <c r="G608" s="58">
        <f>SUM(G609:G610)</f>
        <v>0</v>
      </c>
      <c r="H608" s="58">
        <f t="shared" ref="H608:P608" si="251">SUM(H609:H610)</f>
        <v>0</v>
      </c>
      <c r="I608" s="58">
        <f t="shared" si="251"/>
        <v>0</v>
      </c>
      <c r="J608" s="58">
        <f t="shared" si="251"/>
        <v>0</v>
      </c>
      <c r="K608" s="58">
        <f t="shared" si="251"/>
        <v>0</v>
      </c>
      <c r="L608" s="58">
        <f t="shared" si="251"/>
        <v>0</v>
      </c>
      <c r="M608" s="58">
        <f t="shared" si="251"/>
        <v>0</v>
      </c>
      <c r="N608" s="58">
        <f t="shared" si="251"/>
        <v>0</v>
      </c>
      <c r="O608" s="58">
        <f t="shared" si="251"/>
        <v>0</v>
      </c>
      <c r="P608" s="58">
        <f t="shared" si="251"/>
        <v>0</v>
      </c>
    </row>
    <row r="609" spans="1:16">
      <c r="A609" s="34" t="s">
        <v>1382</v>
      </c>
      <c r="B609" s="33" t="s">
        <v>343</v>
      </c>
      <c r="C609" s="34" t="s">
        <v>1383</v>
      </c>
      <c r="D609" s="60"/>
      <c r="E609" s="60"/>
      <c r="F609" s="60"/>
      <c r="G609" s="60">
        <v>0</v>
      </c>
      <c r="H609" s="60"/>
      <c r="I609" s="56"/>
      <c r="J609" s="60"/>
      <c r="K609" s="60"/>
      <c r="L609" s="60"/>
      <c r="M609" s="60"/>
      <c r="N609" s="60"/>
      <c r="O609" s="60"/>
      <c r="P609" s="56">
        <f>SUM(D609:O609)</f>
        <v>0</v>
      </c>
    </row>
    <row r="610" spans="1:16">
      <c r="A610" s="34" t="s">
        <v>1384</v>
      </c>
      <c r="B610" s="33" t="s">
        <v>601</v>
      </c>
      <c r="C610" s="34" t="s">
        <v>1385</v>
      </c>
      <c r="D610" s="60"/>
      <c r="E610" s="60"/>
      <c r="F610" s="60"/>
      <c r="G610" s="60">
        <v>0</v>
      </c>
      <c r="H610" s="60"/>
      <c r="I610" s="56"/>
      <c r="J610" s="60"/>
      <c r="K610" s="60"/>
      <c r="L610" s="60"/>
      <c r="M610" s="60"/>
      <c r="N610" s="60"/>
      <c r="O610" s="60"/>
      <c r="P610" s="56">
        <f>SUM(D610:O610)</f>
        <v>0</v>
      </c>
    </row>
    <row r="611" spans="1:16">
      <c r="A611" s="47" t="s">
        <v>1386</v>
      </c>
      <c r="B611" s="33"/>
      <c r="C611" s="47" t="s">
        <v>1387</v>
      </c>
      <c r="D611" s="46">
        <f t="shared" ref="D611:P611" si="252">D612</f>
        <v>3464.63</v>
      </c>
      <c r="E611" s="46">
        <f t="shared" si="252"/>
        <v>24627.59</v>
      </c>
      <c r="F611" s="46">
        <f t="shared" si="252"/>
        <v>13832.02</v>
      </c>
      <c r="G611" s="46">
        <f t="shared" si="252"/>
        <v>80472.97</v>
      </c>
      <c r="H611" s="46">
        <f t="shared" si="252"/>
        <v>22784.720000000001</v>
      </c>
      <c r="I611" s="46">
        <f t="shared" si="252"/>
        <v>4489.13</v>
      </c>
      <c r="J611" s="46">
        <f t="shared" si="252"/>
        <v>41107.300000000003</v>
      </c>
      <c r="K611" s="46">
        <f t="shared" si="252"/>
        <v>22078.37</v>
      </c>
      <c r="L611" s="46">
        <f t="shared" si="252"/>
        <v>0</v>
      </c>
      <c r="M611" s="46">
        <f t="shared" si="252"/>
        <v>0</v>
      </c>
      <c r="N611" s="46">
        <f t="shared" si="252"/>
        <v>0</v>
      </c>
      <c r="O611" s="46">
        <f t="shared" si="252"/>
        <v>0</v>
      </c>
      <c r="P611" s="46">
        <f t="shared" si="252"/>
        <v>212856.72999999998</v>
      </c>
    </row>
    <row r="612" spans="1:16">
      <c r="A612" s="52" t="s">
        <v>1388</v>
      </c>
      <c r="B612" s="33" t="s">
        <v>537</v>
      </c>
      <c r="C612" s="52" t="s">
        <v>1389</v>
      </c>
      <c r="D612" s="56">
        <v>3464.63</v>
      </c>
      <c r="E612" s="56">
        <v>24627.59</v>
      </c>
      <c r="F612" s="56">
        <v>13832.02</v>
      </c>
      <c r="G612" s="56">
        <v>80472.97</v>
      </c>
      <c r="H612" s="56">
        <v>22784.720000000001</v>
      </c>
      <c r="I612" s="56">
        <v>4489.13</v>
      </c>
      <c r="J612" s="56">
        <v>41107.300000000003</v>
      </c>
      <c r="K612" s="56">
        <v>22078.37</v>
      </c>
      <c r="L612" s="56"/>
      <c r="M612" s="56"/>
      <c r="N612" s="56"/>
      <c r="O612" s="56"/>
      <c r="P612" s="56">
        <f>SUM(D612:O612)</f>
        <v>212856.72999999998</v>
      </c>
    </row>
    <row r="613" spans="1:16">
      <c r="A613" s="44" t="s">
        <v>1390</v>
      </c>
      <c r="B613" s="33"/>
      <c r="C613" s="44" t="s">
        <v>1391</v>
      </c>
      <c r="D613" s="46">
        <f t="shared" ref="D613:P614" si="253">SUM(D614)</f>
        <v>6042.55</v>
      </c>
      <c r="E613" s="46">
        <f t="shared" si="253"/>
        <v>0</v>
      </c>
      <c r="F613" s="46">
        <f t="shared" si="253"/>
        <v>5364.96</v>
      </c>
      <c r="G613" s="46">
        <f t="shared" si="253"/>
        <v>14250.34</v>
      </c>
      <c r="H613" s="46">
        <f t="shared" si="253"/>
        <v>11788.38</v>
      </c>
      <c r="I613" s="46">
        <f t="shared" si="253"/>
        <v>20255.990000000002</v>
      </c>
      <c r="J613" s="46">
        <f t="shared" si="253"/>
        <v>0</v>
      </c>
      <c r="K613" s="46">
        <f t="shared" si="253"/>
        <v>2598.1999999999998</v>
      </c>
      <c r="L613" s="46">
        <f t="shared" si="253"/>
        <v>0</v>
      </c>
      <c r="M613" s="46">
        <f t="shared" si="253"/>
        <v>0</v>
      </c>
      <c r="N613" s="46">
        <f t="shared" si="253"/>
        <v>0</v>
      </c>
      <c r="O613" s="46">
        <f t="shared" si="253"/>
        <v>0</v>
      </c>
      <c r="P613" s="46">
        <f t="shared" si="253"/>
        <v>60300.42</v>
      </c>
    </row>
    <row r="614" spans="1:16">
      <c r="A614" s="47" t="s">
        <v>1392</v>
      </c>
      <c r="B614" s="33"/>
      <c r="C614" s="47" t="s">
        <v>1393</v>
      </c>
      <c r="D614" s="46">
        <f t="shared" si="253"/>
        <v>6042.55</v>
      </c>
      <c r="E614" s="46">
        <f t="shared" si="253"/>
        <v>0</v>
      </c>
      <c r="F614" s="46">
        <f t="shared" si="253"/>
        <v>5364.96</v>
      </c>
      <c r="G614" s="46">
        <f t="shared" si="253"/>
        <v>14250.34</v>
      </c>
      <c r="H614" s="46">
        <f t="shared" si="253"/>
        <v>11788.38</v>
      </c>
      <c r="I614" s="46">
        <f t="shared" si="253"/>
        <v>20255.990000000002</v>
      </c>
      <c r="J614" s="46">
        <f t="shared" si="253"/>
        <v>0</v>
      </c>
      <c r="K614" s="46">
        <f t="shared" si="253"/>
        <v>2598.1999999999998</v>
      </c>
      <c r="L614" s="46">
        <f t="shared" si="253"/>
        <v>0</v>
      </c>
      <c r="M614" s="46">
        <f t="shared" si="253"/>
        <v>0</v>
      </c>
      <c r="N614" s="46">
        <f t="shared" si="253"/>
        <v>0</v>
      </c>
      <c r="O614" s="46">
        <f t="shared" si="253"/>
        <v>0</v>
      </c>
      <c r="P614" s="46">
        <f t="shared" si="253"/>
        <v>60300.42</v>
      </c>
    </row>
    <row r="615" spans="1:16" ht="22.5">
      <c r="A615" s="52" t="s">
        <v>1394</v>
      </c>
      <c r="B615" s="33" t="s">
        <v>545</v>
      </c>
      <c r="C615" s="57" t="s">
        <v>1395</v>
      </c>
      <c r="D615" s="56">
        <v>6042.55</v>
      </c>
      <c r="E615" s="56">
        <v>0</v>
      </c>
      <c r="F615" s="56">
        <v>5364.96</v>
      </c>
      <c r="G615" s="56">
        <v>14250.34</v>
      </c>
      <c r="H615" s="56">
        <v>11788.38</v>
      </c>
      <c r="I615" s="56">
        <v>20255.990000000002</v>
      </c>
      <c r="J615" s="56">
        <v>0</v>
      </c>
      <c r="K615" s="56">
        <v>2598.1999999999998</v>
      </c>
      <c r="L615" s="56"/>
      <c r="M615" s="56"/>
      <c r="N615" s="56"/>
      <c r="O615" s="56"/>
      <c r="P615" s="56">
        <f>SUM(D615:O615)</f>
        <v>60300.42</v>
      </c>
    </row>
    <row r="616" spans="1:16">
      <c r="A616" s="44" t="s">
        <v>1396</v>
      </c>
      <c r="B616" s="33"/>
      <c r="C616" s="44" t="s">
        <v>1397</v>
      </c>
      <c r="D616" s="46">
        <f t="shared" ref="D616:P616" si="254">SUM(D617+D648)</f>
        <v>543434.61</v>
      </c>
      <c r="E616" s="46">
        <f t="shared" si="254"/>
        <v>1649799.54</v>
      </c>
      <c r="F616" s="46">
        <f t="shared" si="254"/>
        <v>380370</v>
      </c>
      <c r="G616" s="46">
        <f t="shared" si="254"/>
        <v>121977.62</v>
      </c>
      <c r="H616" s="46">
        <f t="shared" si="254"/>
        <v>339289.16000000003</v>
      </c>
      <c r="I616" s="46">
        <f t="shared" si="254"/>
        <v>1465318.5</v>
      </c>
      <c r="J616" s="46">
        <f t="shared" si="254"/>
        <v>-506102.75</v>
      </c>
      <c r="K616" s="46">
        <f t="shared" si="254"/>
        <v>1395508.46</v>
      </c>
      <c r="L616" s="46">
        <f t="shared" si="254"/>
        <v>0</v>
      </c>
      <c r="M616" s="46">
        <f t="shared" si="254"/>
        <v>0</v>
      </c>
      <c r="N616" s="46">
        <f t="shared" si="254"/>
        <v>0</v>
      </c>
      <c r="O616" s="46">
        <f t="shared" si="254"/>
        <v>0</v>
      </c>
      <c r="P616" s="46">
        <f t="shared" si="254"/>
        <v>5389595.1399999997</v>
      </c>
    </row>
    <row r="617" spans="1:16">
      <c r="A617" s="47" t="s">
        <v>1398</v>
      </c>
      <c r="B617" s="33"/>
      <c r="C617" s="47" t="s">
        <v>749</v>
      </c>
      <c r="D617" s="46">
        <f>SUM(D618)</f>
        <v>389742.99</v>
      </c>
      <c r="E617" s="46">
        <f>SUM(E618)</f>
        <v>1649799.54</v>
      </c>
      <c r="F617" s="46">
        <f t="shared" ref="F617:P617" si="255">SUM(F618+F644)</f>
        <v>380370</v>
      </c>
      <c r="G617" s="46">
        <f t="shared" si="255"/>
        <v>121977.62</v>
      </c>
      <c r="H617" s="46">
        <f t="shared" si="255"/>
        <v>339289.16000000003</v>
      </c>
      <c r="I617" s="46">
        <f t="shared" si="255"/>
        <v>1465318.5</v>
      </c>
      <c r="J617" s="46">
        <f t="shared" si="255"/>
        <v>-506102.75</v>
      </c>
      <c r="K617" s="46">
        <f t="shared" si="255"/>
        <v>1395508.46</v>
      </c>
      <c r="L617" s="46">
        <f t="shared" si="255"/>
        <v>0</v>
      </c>
      <c r="M617" s="46">
        <f t="shared" si="255"/>
        <v>0</v>
      </c>
      <c r="N617" s="46">
        <f t="shared" si="255"/>
        <v>0</v>
      </c>
      <c r="O617" s="46">
        <f t="shared" si="255"/>
        <v>0</v>
      </c>
      <c r="P617" s="46">
        <f t="shared" si="255"/>
        <v>5235903.5199999996</v>
      </c>
    </row>
    <row r="618" spans="1:16" s="55" customFormat="1" ht="11.25">
      <c r="A618" s="52" t="s">
        <v>1399</v>
      </c>
      <c r="B618" s="64"/>
      <c r="C618" s="52" t="s">
        <v>1400</v>
      </c>
      <c r="D618" s="54">
        <f>SUM(D619+D623)</f>
        <v>389742.99</v>
      </c>
      <c r="E618" s="54">
        <f>SUM(E619+E623)</f>
        <v>1649799.54</v>
      </c>
      <c r="F618" s="54">
        <f>SUM(F619+F623+F622)</f>
        <v>130370</v>
      </c>
      <c r="G618" s="54">
        <f>SUM(G619+G623+G622)</f>
        <v>121977.62</v>
      </c>
      <c r="H618" s="54">
        <f>SUM(H619+H623+H622)</f>
        <v>339289.16000000003</v>
      </c>
      <c r="I618" s="54">
        <f t="shared" ref="I618:O618" si="256">SUM(I619+I623)</f>
        <v>490318.5</v>
      </c>
      <c r="J618" s="54">
        <f t="shared" si="256"/>
        <v>468897.25</v>
      </c>
      <c r="K618" s="54">
        <f t="shared" si="256"/>
        <v>1395508.46</v>
      </c>
      <c r="L618" s="54">
        <f t="shared" si="256"/>
        <v>0</v>
      </c>
      <c r="M618" s="54">
        <f t="shared" si="256"/>
        <v>0</v>
      </c>
      <c r="N618" s="54">
        <f t="shared" si="256"/>
        <v>0</v>
      </c>
      <c r="O618" s="54">
        <f t="shared" si="256"/>
        <v>0</v>
      </c>
      <c r="P618" s="54">
        <f>SUM(P619+P623+P622)</f>
        <v>4985903.5199999996</v>
      </c>
    </row>
    <row r="619" spans="1:16" s="55" customFormat="1" ht="11.25">
      <c r="A619" s="52" t="s">
        <v>1401</v>
      </c>
      <c r="B619" s="64"/>
      <c r="C619" s="52" t="s">
        <v>1402</v>
      </c>
      <c r="D619" s="54">
        <f>D620+D621</f>
        <v>82683</v>
      </c>
      <c r="E619" s="54">
        <f>E620+E621</f>
        <v>0</v>
      </c>
      <c r="F619" s="54">
        <f>F620+F621</f>
        <v>0</v>
      </c>
      <c r="G619" s="54">
        <f t="shared" ref="G619:O619" si="257">G620+G621</f>
        <v>0</v>
      </c>
      <c r="H619" s="54">
        <f t="shared" si="257"/>
        <v>0</v>
      </c>
      <c r="I619" s="54">
        <f t="shared" si="257"/>
        <v>0</v>
      </c>
      <c r="J619" s="54">
        <f t="shared" si="257"/>
        <v>0</v>
      </c>
      <c r="K619" s="54">
        <f t="shared" si="257"/>
        <v>0</v>
      </c>
      <c r="L619" s="54">
        <f t="shared" si="257"/>
        <v>0</v>
      </c>
      <c r="M619" s="54">
        <f t="shared" si="257"/>
        <v>0</v>
      </c>
      <c r="N619" s="54">
        <f t="shared" si="257"/>
        <v>0</v>
      </c>
      <c r="O619" s="54">
        <f t="shared" si="257"/>
        <v>0</v>
      </c>
      <c r="P619" s="54">
        <f>P620+P621</f>
        <v>82683</v>
      </c>
    </row>
    <row r="620" spans="1:16">
      <c r="A620" s="34" t="s">
        <v>1403</v>
      </c>
      <c r="B620" s="33" t="s">
        <v>367</v>
      </c>
      <c r="C620" s="34" t="s">
        <v>1404</v>
      </c>
      <c r="D620" s="56">
        <v>82683</v>
      </c>
      <c r="E620" s="56"/>
      <c r="F620" s="56"/>
      <c r="G620" s="56"/>
      <c r="H620" s="56"/>
      <c r="I620" s="56">
        <v>0</v>
      </c>
      <c r="J620" s="56"/>
      <c r="K620" s="56"/>
      <c r="L620" s="56"/>
      <c r="M620" s="56"/>
      <c r="N620" s="56"/>
      <c r="O620" s="56"/>
      <c r="P620" s="56">
        <f>SUM(D620:O620)</f>
        <v>82683</v>
      </c>
    </row>
    <row r="621" spans="1:16">
      <c r="A621" s="34" t="s">
        <v>1405</v>
      </c>
      <c r="B621" s="33" t="s">
        <v>325</v>
      </c>
      <c r="C621" s="34" t="s">
        <v>1404</v>
      </c>
      <c r="D621" s="56">
        <v>0</v>
      </c>
      <c r="E621" s="56"/>
      <c r="F621" s="56"/>
      <c r="G621" s="56"/>
      <c r="H621" s="56"/>
      <c r="I621" s="56">
        <v>0</v>
      </c>
      <c r="J621" s="56"/>
      <c r="K621" s="56"/>
      <c r="L621" s="56"/>
      <c r="M621" s="56"/>
      <c r="N621" s="56"/>
      <c r="O621" s="56"/>
      <c r="P621" s="56">
        <f>SUM(D621:O621)</f>
        <v>0</v>
      </c>
    </row>
    <row r="622" spans="1:16">
      <c r="A622" s="52" t="s">
        <v>1406</v>
      </c>
      <c r="B622" s="64" t="s">
        <v>524</v>
      </c>
      <c r="C622" s="52" t="s">
        <v>1407</v>
      </c>
      <c r="D622" s="56">
        <v>0</v>
      </c>
      <c r="E622" s="56"/>
      <c r="F622" s="56"/>
      <c r="G622" s="56"/>
      <c r="H622" s="56"/>
      <c r="I622" s="56">
        <v>0</v>
      </c>
      <c r="J622" s="56"/>
      <c r="K622" s="56"/>
      <c r="L622" s="56"/>
      <c r="M622" s="56"/>
      <c r="N622" s="56"/>
      <c r="O622" s="56"/>
      <c r="P622" s="56">
        <f>SUM(D622:O622)</f>
        <v>0</v>
      </c>
    </row>
    <row r="623" spans="1:16" s="55" customFormat="1" ht="11.25">
      <c r="A623" s="52" t="s">
        <v>1408</v>
      </c>
      <c r="B623" s="64"/>
      <c r="C623" s="52" t="s">
        <v>920</v>
      </c>
      <c r="D623" s="54">
        <f>SUM(D624:D638)</f>
        <v>307059.99</v>
      </c>
      <c r="E623" s="54">
        <f>SUM(E624:E642)</f>
        <v>1649799.54</v>
      </c>
      <c r="F623" s="54">
        <f t="shared" ref="F623:P623" si="258">SUM(F624:F643)</f>
        <v>130370</v>
      </c>
      <c r="G623" s="54">
        <f t="shared" si="258"/>
        <v>121977.62</v>
      </c>
      <c r="H623" s="54">
        <f t="shared" si="258"/>
        <v>339289.16000000003</v>
      </c>
      <c r="I623" s="54">
        <f t="shared" si="258"/>
        <v>490318.5</v>
      </c>
      <c r="J623" s="54">
        <f t="shared" si="258"/>
        <v>468897.25</v>
      </c>
      <c r="K623" s="54">
        <f t="shared" si="258"/>
        <v>1395508.46</v>
      </c>
      <c r="L623" s="54">
        <f t="shared" si="258"/>
        <v>0</v>
      </c>
      <c r="M623" s="54">
        <f t="shared" si="258"/>
        <v>0</v>
      </c>
      <c r="N623" s="54">
        <f t="shared" si="258"/>
        <v>0</v>
      </c>
      <c r="O623" s="54">
        <f t="shared" si="258"/>
        <v>0</v>
      </c>
      <c r="P623" s="54">
        <f t="shared" si="258"/>
        <v>4903220.5199999996</v>
      </c>
    </row>
    <row r="624" spans="1:16">
      <c r="A624" s="34" t="s">
        <v>1409</v>
      </c>
      <c r="B624" s="33" t="s">
        <v>558</v>
      </c>
      <c r="C624" s="34" t="s">
        <v>1410</v>
      </c>
      <c r="D624" s="56">
        <v>0</v>
      </c>
      <c r="E624" s="56">
        <v>1365650.9</v>
      </c>
      <c r="F624" s="56"/>
      <c r="G624" s="56"/>
      <c r="H624" s="56">
        <v>159341.78</v>
      </c>
      <c r="I624" s="56">
        <v>0</v>
      </c>
      <c r="J624" s="56">
        <v>411933.25</v>
      </c>
      <c r="K624" s="56">
        <v>1235548.0900000001</v>
      </c>
      <c r="L624" s="56"/>
      <c r="M624" s="56"/>
      <c r="N624" s="56"/>
      <c r="O624" s="56"/>
      <c r="P624" s="56">
        <f>SUM(D624:O624)</f>
        <v>3172474.02</v>
      </c>
    </row>
    <row r="625" spans="1:16">
      <c r="A625" s="34" t="s">
        <v>1411</v>
      </c>
      <c r="B625" s="33" t="s">
        <v>593</v>
      </c>
      <c r="C625" s="34" t="s">
        <v>1412</v>
      </c>
      <c r="D625" s="56"/>
      <c r="E625" s="56"/>
      <c r="F625" s="56">
        <v>48750</v>
      </c>
      <c r="G625" s="56"/>
      <c r="H625" s="56"/>
      <c r="I625" s="56">
        <v>0</v>
      </c>
      <c r="J625" s="56"/>
      <c r="K625" s="56"/>
      <c r="L625" s="56"/>
      <c r="M625" s="56"/>
      <c r="N625" s="56"/>
      <c r="O625" s="56"/>
      <c r="P625" s="56">
        <f>SUM(D625:O625)</f>
        <v>48750</v>
      </c>
    </row>
    <row r="626" spans="1:16" hidden="1">
      <c r="A626" s="34" t="s">
        <v>1413</v>
      </c>
      <c r="B626" s="33" t="s">
        <v>621</v>
      </c>
      <c r="C626" s="34" t="s">
        <v>1414</v>
      </c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>
        <f t="shared" ref="P626:P637" si="259">SUM(D626:O626)</f>
        <v>0</v>
      </c>
    </row>
    <row r="627" spans="1:16" hidden="1">
      <c r="A627" s="34" t="s">
        <v>1415</v>
      </c>
      <c r="B627" s="33" t="s">
        <v>1416</v>
      </c>
      <c r="C627" s="34" t="s">
        <v>1417</v>
      </c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>
        <f t="shared" si="259"/>
        <v>0</v>
      </c>
    </row>
    <row r="628" spans="1:16" hidden="1">
      <c r="A628" s="34" t="s">
        <v>1418</v>
      </c>
      <c r="B628" s="33" t="s">
        <v>1419</v>
      </c>
      <c r="C628" s="34" t="s">
        <v>1420</v>
      </c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>
        <f t="shared" si="259"/>
        <v>0</v>
      </c>
    </row>
    <row r="629" spans="1:16" hidden="1">
      <c r="A629" s="34" t="s">
        <v>1421</v>
      </c>
      <c r="B629" s="33" t="s">
        <v>1422</v>
      </c>
      <c r="C629" s="34" t="s">
        <v>1423</v>
      </c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>
        <f t="shared" si="259"/>
        <v>0</v>
      </c>
    </row>
    <row r="630" spans="1:16" hidden="1">
      <c r="A630" s="34" t="s">
        <v>1424</v>
      </c>
      <c r="B630" s="33" t="s">
        <v>1425</v>
      </c>
      <c r="C630" s="34" t="s">
        <v>1426</v>
      </c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>
        <f t="shared" si="259"/>
        <v>0</v>
      </c>
    </row>
    <row r="631" spans="1:16" hidden="1">
      <c r="A631" s="34" t="s">
        <v>1427</v>
      </c>
      <c r="B631" s="33" t="s">
        <v>1428</v>
      </c>
      <c r="C631" s="34" t="s">
        <v>1429</v>
      </c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>
        <f t="shared" si="259"/>
        <v>0</v>
      </c>
    </row>
    <row r="632" spans="1:16" hidden="1">
      <c r="A632" s="34" t="s">
        <v>1430</v>
      </c>
      <c r="B632" s="33" t="s">
        <v>1431</v>
      </c>
      <c r="C632" s="34" t="s">
        <v>1432</v>
      </c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>
        <f t="shared" si="259"/>
        <v>0</v>
      </c>
    </row>
    <row r="633" spans="1:16" hidden="1">
      <c r="A633" s="34" t="s">
        <v>1411</v>
      </c>
      <c r="B633" s="33" t="s">
        <v>593</v>
      </c>
      <c r="C633" s="34" t="s">
        <v>1433</v>
      </c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>
        <f t="shared" si="259"/>
        <v>0</v>
      </c>
    </row>
    <row r="634" spans="1:16" hidden="1">
      <c r="A634" s="34" t="s">
        <v>1434</v>
      </c>
      <c r="B634" s="33" t="s">
        <v>1435</v>
      </c>
      <c r="C634" s="34" t="s">
        <v>1436</v>
      </c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>
        <f t="shared" si="259"/>
        <v>0</v>
      </c>
    </row>
    <row r="635" spans="1:16" hidden="1">
      <c r="A635" s="34" t="s">
        <v>1437</v>
      </c>
      <c r="B635" s="33" t="s">
        <v>1438</v>
      </c>
      <c r="C635" s="34" t="s">
        <v>1439</v>
      </c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>
        <f t="shared" si="259"/>
        <v>0</v>
      </c>
    </row>
    <row r="636" spans="1:16">
      <c r="A636" s="34" t="s">
        <v>1440</v>
      </c>
      <c r="B636" s="33" t="s">
        <v>607</v>
      </c>
      <c r="C636" s="34" t="s">
        <v>1441</v>
      </c>
      <c r="D636" s="56">
        <v>70363.490000000005</v>
      </c>
      <c r="E636" s="56">
        <v>28166.07</v>
      </c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>
        <f t="shared" si="259"/>
        <v>98529.56</v>
      </c>
    </row>
    <row r="637" spans="1:16">
      <c r="A637" s="34" t="s">
        <v>1442</v>
      </c>
      <c r="B637" s="33" t="s">
        <v>610</v>
      </c>
      <c r="C637" s="34" t="s">
        <v>1443</v>
      </c>
      <c r="D637" s="56">
        <v>236696.5</v>
      </c>
      <c r="E637" s="56">
        <v>158482.57</v>
      </c>
      <c r="F637" s="56"/>
      <c r="G637" s="56"/>
      <c r="H637" s="56"/>
      <c r="I637" s="56">
        <v>0</v>
      </c>
      <c r="J637" s="56"/>
      <c r="K637" s="56"/>
      <c r="L637" s="56"/>
      <c r="M637" s="56"/>
      <c r="N637" s="56"/>
      <c r="O637" s="56"/>
      <c r="P637" s="56">
        <f t="shared" si="259"/>
        <v>395179.07</v>
      </c>
    </row>
    <row r="638" spans="1:16">
      <c r="A638" s="34" t="s">
        <v>1444</v>
      </c>
      <c r="B638" s="33" t="s">
        <v>624</v>
      </c>
      <c r="C638" s="34" t="s">
        <v>1445</v>
      </c>
      <c r="D638" s="56"/>
      <c r="E638" s="56"/>
      <c r="F638" s="56"/>
      <c r="G638" s="56"/>
      <c r="H638" s="56">
        <v>180050</v>
      </c>
      <c r="I638" s="56">
        <v>241996</v>
      </c>
      <c r="J638" s="56">
        <v>56964</v>
      </c>
      <c r="K638" s="56">
        <v>159960.37</v>
      </c>
      <c r="L638" s="56"/>
      <c r="M638" s="56"/>
      <c r="N638" s="56"/>
      <c r="O638" s="56"/>
      <c r="P638" s="56">
        <f t="shared" ref="P638:P643" si="260">SUM(D638:O638)</f>
        <v>638970.37</v>
      </c>
    </row>
    <row r="639" spans="1:16">
      <c r="A639" s="34" t="s">
        <v>1446</v>
      </c>
      <c r="B639" s="33" t="s">
        <v>695</v>
      </c>
      <c r="C639" s="34" t="s">
        <v>1447</v>
      </c>
      <c r="D639" s="56"/>
      <c r="E639" s="56"/>
      <c r="F639" s="56"/>
      <c r="G639" s="56">
        <v>102.62</v>
      </c>
      <c r="H639" s="56">
        <v>-102.62</v>
      </c>
      <c r="I639" s="56">
        <v>125397.5</v>
      </c>
      <c r="J639" s="56"/>
      <c r="K639" s="56"/>
      <c r="L639" s="56"/>
      <c r="M639" s="56"/>
      <c r="N639" s="56"/>
      <c r="O639" s="56"/>
      <c r="P639" s="56">
        <f t="shared" si="260"/>
        <v>125397.5</v>
      </c>
    </row>
    <row r="640" spans="1:16">
      <c r="A640" s="34" t="s">
        <v>1448</v>
      </c>
      <c r="B640" s="33" t="s">
        <v>692</v>
      </c>
      <c r="C640" s="34" t="s">
        <v>1449</v>
      </c>
      <c r="D640" s="56"/>
      <c r="E640" s="56"/>
      <c r="F640" s="56"/>
      <c r="G640" s="56"/>
      <c r="H640" s="56"/>
      <c r="I640" s="56">
        <v>122925</v>
      </c>
      <c r="J640" s="56"/>
      <c r="K640" s="56"/>
      <c r="L640" s="56"/>
      <c r="M640" s="56"/>
      <c r="N640" s="56"/>
      <c r="O640" s="56"/>
      <c r="P640" s="56">
        <f t="shared" si="260"/>
        <v>122925</v>
      </c>
    </row>
    <row r="641" spans="1:16">
      <c r="A641" s="34" t="s">
        <v>1450</v>
      </c>
      <c r="B641" s="33" t="s">
        <v>325</v>
      </c>
      <c r="C641" s="34" t="s">
        <v>1451</v>
      </c>
      <c r="D641" s="56"/>
      <c r="E641" s="56">
        <v>97500</v>
      </c>
      <c r="F641" s="56"/>
      <c r="G641" s="56"/>
      <c r="H641" s="56"/>
      <c r="I641" s="56">
        <v>0</v>
      </c>
      <c r="J641" s="56"/>
      <c r="K641" s="56"/>
      <c r="L641" s="56"/>
      <c r="M641" s="56"/>
      <c r="N641" s="56"/>
      <c r="O641" s="56"/>
      <c r="P641" s="56">
        <f t="shared" si="260"/>
        <v>97500</v>
      </c>
    </row>
    <row r="642" spans="1:16">
      <c r="A642" s="34" t="s">
        <v>1452</v>
      </c>
      <c r="B642" s="33" t="s">
        <v>385</v>
      </c>
      <c r="C642" s="34" t="s">
        <v>1453</v>
      </c>
      <c r="D642" s="56"/>
      <c r="E642" s="56"/>
      <c r="F642" s="56">
        <v>81620</v>
      </c>
      <c r="G642" s="56"/>
      <c r="H642" s="56"/>
      <c r="I642" s="56">
        <v>0</v>
      </c>
      <c r="J642" s="56"/>
      <c r="K642" s="56"/>
      <c r="L642" s="56"/>
      <c r="M642" s="56"/>
      <c r="N642" s="56"/>
      <c r="O642" s="56"/>
      <c r="P642" s="56">
        <f t="shared" si="260"/>
        <v>81620</v>
      </c>
    </row>
    <row r="643" spans="1:16">
      <c r="A643" s="34" t="s">
        <v>1454</v>
      </c>
      <c r="B643" s="33" t="s">
        <v>683</v>
      </c>
      <c r="C643" s="34" t="s">
        <v>1455</v>
      </c>
      <c r="D643" s="56"/>
      <c r="E643" s="56"/>
      <c r="F643" s="56"/>
      <c r="G643" s="56">
        <v>121875</v>
      </c>
      <c r="H643" s="56"/>
      <c r="I643" s="56">
        <v>0</v>
      </c>
      <c r="J643" s="56"/>
      <c r="K643" s="56"/>
      <c r="L643" s="56"/>
      <c r="M643" s="56"/>
      <c r="N643" s="56"/>
      <c r="O643" s="56"/>
      <c r="P643" s="56">
        <f t="shared" si="260"/>
        <v>121875</v>
      </c>
    </row>
    <row r="644" spans="1:16" s="55" customFormat="1" ht="11.25">
      <c r="A644" s="99" t="s">
        <v>1456</v>
      </c>
      <c r="B644" s="100"/>
      <c r="C644" s="99" t="s">
        <v>930</v>
      </c>
      <c r="D644" s="58">
        <f>SUM(D647)</f>
        <v>0</v>
      </c>
      <c r="E644" s="58">
        <f>SUM(E647)</f>
        <v>0</v>
      </c>
      <c r="F644" s="58">
        <f>SUM(F647)</f>
        <v>250000</v>
      </c>
      <c r="G644" s="58">
        <f>SUM(G647)</f>
        <v>0</v>
      </c>
      <c r="H644" s="58">
        <f>SUM(H647)</f>
        <v>0</v>
      </c>
      <c r="I644" s="58">
        <f>I645+I647</f>
        <v>975000</v>
      </c>
      <c r="J644" s="58">
        <f t="shared" ref="J644:P644" si="261">J645+J647</f>
        <v>-975000</v>
      </c>
      <c r="K644" s="58">
        <f t="shared" si="261"/>
        <v>0</v>
      </c>
      <c r="L644" s="58">
        <f t="shared" si="261"/>
        <v>0</v>
      </c>
      <c r="M644" s="58">
        <f t="shared" si="261"/>
        <v>0</v>
      </c>
      <c r="N644" s="58">
        <f t="shared" si="261"/>
        <v>0</v>
      </c>
      <c r="O644" s="58">
        <f t="shared" si="261"/>
        <v>0</v>
      </c>
      <c r="P644" s="58">
        <f t="shared" si="261"/>
        <v>250000</v>
      </c>
    </row>
    <row r="645" spans="1:16" s="55" customFormat="1" ht="11.25">
      <c r="A645" s="99" t="s">
        <v>1457</v>
      </c>
      <c r="B645" s="100"/>
      <c r="C645" s="99" t="s">
        <v>1458</v>
      </c>
      <c r="D645" s="58"/>
      <c r="E645" s="58"/>
      <c r="F645" s="58"/>
      <c r="G645" s="58"/>
      <c r="H645" s="58"/>
      <c r="I645" s="58">
        <f>I646</f>
        <v>975000</v>
      </c>
      <c r="J645" s="58">
        <f t="shared" ref="J645:P645" si="262">J646</f>
        <v>-975000</v>
      </c>
      <c r="K645" s="58">
        <f t="shared" si="262"/>
        <v>0</v>
      </c>
      <c r="L645" s="58">
        <f t="shared" si="262"/>
        <v>0</v>
      </c>
      <c r="M645" s="58">
        <f t="shared" si="262"/>
        <v>0</v>
      </c>
      <c r="N645" s="58">
        <f t="shared" si="262"/>
        <v>0</v>
      </c>
      <c r="O645" s="58">
        <f t="shared" si="262"/>
        <v>0</v>
      </c>
      <c r="P645" s="58">
        <f t="shared" si="262"/>
        <v>0</v>
      </c>
    </row>
    <row r="646" spans="1:16" s="55" customFormat="1" ht="11.25">
      <c r="A646" s="99" t="s">
        <v>1459</v>
      </c>
      <c r="B646" s="100" t="s">
        <v>1460</v>
      </c>
      <c r="C646" s="99" t="s">
        <v>1461</v>
      </c>
      <c r="D646" s="58"/>
      <c r="E646" s="58"/>
      <c r="F646" s="58"/>
      <c r="G646" s="58"/>
      <c r="H646" s="58"/>
      <c r="I646" s="58">
        <v>975000</v>
      </c>
      <c r="J646" s="58">
        <v>-975000</v>
      </c>
      <c r="K646" s="58"/>
      <c r="L646" s="58"/>
      <c r="M646" s="58"/>
      <c r="N646" s="58"/>
      <c r="O646" s="58"/>
      <c r="P646" s="56">
        <f>SUM(D646:O646)</f>
        <v>0</v>
      </c>
    </row>
    <row r="647" spans="1:16" s="55" customFormat="1" ht="11.25">
      <c r="A647" s="99" t="s">
        <v>1462</v>
      </c>
      <c r="B647" s="100" t="s">
        <v>387</v>
      </c>
      <c r="C647" s="99" t="s">
        <v>1463</v>
      </c>
      <c r="D647" s="58">
        <v>0</v>
      </c>
      <c r="E647" s="58">
        <v>0</v>
      </c>
      <c r="F647" s="58">
        <v>250000</v>
      </c>
      <c r="G647" s="58">
        <v>0</v>
      </c>
      <c r="H647" s="58">
        <v>0</v>
      </c>
      <c r="I647" s="58">
        <v>0</v>
      </c>
      <c r="J647" s="58">
        <v>0</v>
      </c>
      <c r="K647" s="58">
        <v>0</v>
      </c>
      <c r="L647" s="58">
        <v>0</v>
      </c>
      <c r="M647" s="58">
        <v>0</v>
      </c>
      <c r="N647" s="58">
        <v>0</v>
      </c>
      <c r="O647" s="58">
        <v>0</v>
      </c>
      <c r="P647" s="60">
        <f>SUM(D647:O647)</f>
        <v>250000</v>
      </c>
    </row>
    <row r="648" spans="1:16">
      <c r="A648" s="47" t="s">
        <v>1464</v>
      </c>
      <c r="B648" s="33"/>
      <c r="C648" s="47" t="s">
        <v>1465</v>
      </c>
      <c r="D648" s="46">
        <f t="shared" ref="D648:F649" si="263">D649</f>
        <v>153691.62</v>
      </c>
      <c r="E648" s="46">
        <f t="shared" si="263"/>
        <v>0</v>
      </c>
      <c r="F648" s="46">
        <f t="shared" si="263"/>
        <v>0</v>
      </c>
      <c r="G648" s="46">
        <f>G649</f>
        <v>0</v>
      </c>
      <c r="H648" s="46">
        <f t="shared" ref="H648:P649" si="264">H649</f>
        <v>0</v>
      </c>
      <c r="I648" s="46">
        <f t="shared" si="264"/>
        <v>0</v>
      </c>
      <c r="J648" s="46">
        <f t="shared" si="264"/>
        <v>0</v>
      </c>
      <c r="K648" s="46">
        <f t="shared" si="264"/>
        <v>0</v>
      </c>
      <c r="L648" s="46">
        <f t="shared" si="264"/>
        <v>0</v>
      </c>
      <c r="M648" s="46">
        <f t="shared" si="264"/>
        <v>0</v>
      </c>
      <c r="N648" s="46">
        <f t="shared" si="264"/>
        <v>0</v>
      </c>
      <c r="O648" s="46">
        <f t="shared" si="264"/>
        <v>0</v>
      </c>
      <c r="P648" s="46">
        <f>P649</f>
        <v>153691.62</v>
      </c>
    </row>
    <row r="649" spans="1:16" s="55" customFormat="1" ht="11.25">
      <c r="A649" s="52" t="s">
        <v>1466</v>
      </c>
      <c r="B649" s="64"/>
      <c r="C649" s="52" t="s">
        <v>1467</v>
      </c>
      <c r="D649" s="54">
        <f t="shared" si="263"/>
        <v>153691.62</v>
      </c>
      <c r="E649" s="54">
        <f t="shared" si="263"/>
        <v>0</v>
      </c>
      <c r="F649" s="54">
        <f t="shared" si="263"/>
        <v>0</v>
      </c>
      <c r="G649" s="54">
        <f>G650</f>
        <v>0</v>
      </c>
      <c r="H649" s="54">
        <f t="shared" si="264"/>
        <v>0</v>
      </c>
      <c r="I649" s="54">
        <f t="shared" si="264"/>
        <v>0</v>
      </c>
      <c r="J649" s="54">
        <f t="shared" si="264"/>
        <v>0</v>
      </c>
      <c r="K649" s="54">
        <f t="shared" si="264"/>
        <v>0</v>
      </c>
      <c r="L649" s="54">
        <f t="shared" si="264"/>
        <v>0</v>
      </c>
      <c r="M649" s="54">
        <f t="shared" si="264"/>
        <v>0</v>
      </c>
      <c r="N649" s="54">
        <f t="shared" si="264"/>
        <v>0</v>
      </c>
      <c r="O649" s="54">
        <f t="shared" si="264"/>
        <v>0</v>
      </c>
      <c r="P649" s="54">
        <f t="shared" si="264"/>
        <v>153691.62</v>
      </c>
    </row>
    <row r="650" spans="1:16" s="55" customFormat="1" ht="22.5">
      <c r="A650" s="52" t="s">
        <v>1468</v>
      </c>
      <c r="B650" s="64"/>
      <c r="C650" s="57" t="s">
        <v>1469</v>
      </c>
      <c r="D650" s="54">
        <f t="shared" ref="D650:P650" si="265">SUM(D651:D651)</f>
        <v>153691.62</v>
      </c>
      <c r="E650" s="54">
        <f t="shared" si="265"/>
        <v>0</v>
      </c>
      <c r="F650" s="54">
        <f t="shared" si="265"/>
        <v>0</v>
      </c>
      <c r="G650" s="54">
        <f t="shared" si="265"/>
        <v>0</v>
      </c>
      <c r="H650" s="54">
        <f t="shared" si="265"/>
        <v>0</v>
      </c>
      <c r="I650" s="54">
        <f t="shared" si="265"/>
        <v>0</v>
      </c>
      <c r="J650" s="54">
        <f t="shared" si="265"/>
        <v>0</v>
      </c>
      <c r="K650" s="54">
        <f t="shared" si="265"/>
        <v>0</v>
      </c>
      <c r="L650" s="54">
        <f t="shared" si="265"/>
        <v>0</v>
      </c>
      <c r="M650" s="54">
        <f t="shared" si="265"/>
        <v>0</v>
      </c>
      <c r="N650" s="54">
        <f t="shared" si="265"/>
        <v>0</v>
      </c>
      <c r="O650" s="54">
        <f t="shared" si="265"/>
        <v>0</v>
      </c>
      <c r="P650" s="54">
        <f t="shared" si="265"/>
        <v>153691.62</v>
      </c>
    </row>
    <row r="651" spans="1:16">
      <c r="A651" s="34" t="s">
        <v>1470</v>
      </c>
      <c r="B651" s="33" t="s">
        <v>509</v>
      </c>
      <c r="C651" s="34" t="s">
        <v>1471</v>
      </c>
      <c r="D651" s="56">
        <v>153691.62</v>
      </c>
      <c r="E651" s="56"/>
      <c r="F651" s="56"/>
      <c r="G651" s="56"/>
      <c r="H651" s="56"/>
      <c r="I651" s="56">
        <v>0</v>
      </c>
      <c r="J651" s="56"/>
      <c r="K651" s="56"/>
      <c r="L651" s="56"/>
      <c r="M651" s="56"/>
      <c r="N651" s="56"/>
      <c r="O651" s="56"/>
      <c r="P651" s="56">
        <f>SUM(D651:O651)</f>
        <v>153691.62</v>
      </c>
    </row>
    <row r="652" spans="1:16">
      <c r="A652" s="44" t="s">
        <v>1472</v>
      </c>
      <c r="B652" s="33"/>
      <c r="C652" s="44" t="s">
        <v>1473</v>
      </c>
      <c r="D652" s="46">
        <f>D653+D654</f>
        <v>0</v>
      </c>
      <c r="E652" s="46">
        <f t="shared" ref="E652:P652" si="266">E653+E654</f>
        <v>0</v>
      </c>
      <c r="F652" s="46">
        <f t="shared" si="266"/>
        <v>0</v>
      </c>
      <c r="G652" s="46">
        <f t="shared" si="266"/>
        <v>1470</v>
      </c>
      <c r="H652" s="46">
        <f>H653+H654</f>
        <v>0</v>
      </c>
      <c r="I652" s="46">
        <f t="shared" si="266"/>
        <v>0</v>
      </c>
      <c r="J652" s="46">
        <f t="shared" si="266"/>
        <v>0</v>
      </c>
      <c r="K652" s="46">
        <f t="shared" si="266"/>
        <v>0</v>
      </c>
      <c r="L652" s="46">
        <f t="shared" si="266"/>
        <v>0</v>
      </c>
      <c r="M652" s="46">
        <f t="shared" si="266"/>
        <v>0</v>
      </c>
      <c r="N652" s="46">
        <f t="shared" si="266"/>
        <v>0</v>
      </c>
      <c r="O652" s="46">
        <f t="shared" si="266"/>
        <v>0</v>
      </c>
      <c r="P652" s="46">
        <f t="shared" si="266"/>
        <v>1470</v>
      </c>
    </row>
    <row r="653" spans="1:16" ht="18">
      <c r="A653" s="34" t="s">
        <v>1474</v>
      </c>
      <c r="B653" s="33"/>
      <c r="C653" s="35" t="s">
        <v>1475</v>
      </c>
      <c r="D653" s="46"/>
      <c r="E653" s="46"/>
      <c r="F653" s="46"/>
      <c r="G653" s="46"/>
      <c r="H653" s="46"/>
      <c r="I653" s="46">
        <v>0</v>
      </c>
      <c r="J653" s="46"/>
      <c r="K653" s="46"/>
      <c r="L653" s="46"/>
      <c r="M653" s="46"/>
      <c r="N653" s="46"/>
      <c r="O653" s="46"/>
      <c r="P653" s="56">
        <f>SUM(D653:O653)</f>
        <v>0</v>
      </c>
    </row>
    <row r="654" spans="1:16" s="55" customFormat="1" ht="11.25">
      <c r="A654" s="52" t="s">
        <v>1476</v>
      </c>
      <c r="B654" s="64"/>
      <c r="C654" s="52" t="s">
        <v>1330</v>
      </c>
      <c r="D654" s="54">
        <f>D655</f>
        <v>0</v>
      </c>
      <c r="E654" s="54">
        <f t="shared" ref="E654:P654" si="267">E655</f>
        <v>0</v>
      </c>
      <c r="F654" s="54">
        <f t="shared" si="267"/>
        <v>0</v>
      </c>
      <c r="G654" s="54">
        <f t="shared" si="267"/>
        <v>1470</v>
      </c>
      <c r="H654" s="54">
        <f t="shared" si="267"/>
        <v>0</v>
      </c>
      <c r="I654" s="54">
        <f t="shared" si="267"/>
        <v>0</v>
      </c>
      <c r="J654" s="54">
        <f t="shared" si="267"/>
        <v>0</v>
      </c>
      <c r="K654" s="54">
        <f t="shared" si="267"/>
        <v>0</v>
      </c>
      <c r="L654" s="54">
        <f t="shared" si="267"/>
        <v>0</v>
      </c>
      <c r="M654" s="54">
        <f t="shared" si="267"/>
        <v>0</v>
      </c>
      <c r="N654" s="54">
        <f t="shared" si="267"/>
        <v>0</v>
      </c>
      <c r="O654" s="54">
        <f t="shared" si="267"/>
        <v>0</v>
      </c>
      <c r="P654" s="54">
        <f t="shared" si="267"/>
        <v>1470</v>
      </c>
    </row>
    <row r="655" spans="1:16">
      <c r="A655" s="34" t="s">
        <v>1477</v>
      </c>
      <c r="B655" s="33" t="s">
        <v>618</v>
      </c>
      <c r="C655" s="34" t="s">
        <v>1478</v>
      </c>
      <c r="D655" s="56"/>
      <c r="E655" s="56"/>
      <c r="F655" s="56"/>
      <c r="G655" s="56">
        <v>1470</v>
      </c>
      <c r="H655" s="56"/>
      <c r="I655" s="56">
        <v>0</v>
      </c>
      <c r="J655" s="56"/>
      <c r="K655" s="56"/>
      <c r="L655" s="56"/>
      <c r="M655" s="56"/>
      <c r="N655" s="56"/>
      <c r="O655" s="56"/>
      <c r="P655" s="56">
        <f>SUM(D655:O655)</f>
        <v>1470</v>
      </c>
    </row>
    <row r="656" spans="1:16" s="85" customFormat="1">
      <c r="A656" s="14" t="s">
        <v>1479</v>
      </c>
      <c r="B656" s="16"/>
      <c r="C656" s="15" t="s">
        <v>1480</v>
      </c>
      <c r="D656" s="84">
        <f>D657</f>
        <v>5954790.6799999997</v>
      </c>
      <c r="E656" s="84">
        <f t="shared" ref="E656:P656" si="268">E657</f>
        <v>3271617.42</v>
      </c>
      <c r="F656" s="84">
        <f t="shared" si="268"/>
        <v>3204298.14</v>
      </c>
      <c r="G656" s="84">
        <f t="shared" si="268"/>
        <v>3244428.57</v>
      </c>
      <c r="H656" s="84">
        <f t="shared" si="268"/>
        <v>3674869.62</v>
      </c>
      <c r="I656" s="84">
        <f t="shared" si="268"/>
        <v>4099071.9499999997</v>
      </c>
      <c r="J656" s="84">
        <f t="shared" si="268"/>
        <v>3775558.73</v>
      </c>
      <c r="K656" s="84">
        <f t="shared" si="268"/>
        <v>3759876.58</v>
      </c>
      <c r="L656" s="84">
        <f t="shared" si="268"/>
        <v>3862200.5</v>
      </c>
      <c r="M656" s="84">
        <f t="shared" si="268"/>
        <v>3862200.5</v>
      </c>
      <c r="N656" s="84">
        <f t="shared" si="268"/>
        <v>3862200.5</v>
      </c>
      <c r="O656" s="84">
        <f t="shared" si="268"/>
        <v>7608586.8099999996</v>
      </c>
      <c r="P656" s="84">
        <f t="shared" si="268"/>
        <v>50179700</v>
      </c>
    </row>
    <row r="657" spans="1:16" s="86" customFormat="1" ht="11.25">
      <c r="A657" s="25" t="s">
        <v>1481</v>
      </c>
      <c r="B657" s="27"/>
      <c r="C657" s="26" t="s">
        <v>1482</v>
      </c>
      <c r="D657" s="51">
        <f>D658</f>
        <v>5954790.6799999997</v>
      </c>
      <c r="E657" s="51">
        <f t="shared" ref="E657:P657" si="269">E658</f>
        <v>3271617.42</v>
      </c>
      <c r="F657" s="51">
        <f t="shared" si="269"/>
        <v>3204298.14</v>
      </c>
      <c r="G657" s="51">
        <f t="shared" si="269"/>
        <v>3244428.57</v>
      </c>
      <c r="H657" s="51">
        <f t="shared" si="269"/>
        <v>3674869.62</v>
      </c>
      <c r="I657" s="51">
        <f t="shared" si="269"/>
        <v>4099071.9499999997</v>
      </c>
      <c r="J657" s="51">
        <f t="shared" si="269"/>
        <v>3775558.73</v>
      </c>
      <c r="K657" s="51">
        <f t="shared" si="269"/>
        <v>3759876.58</v>
      </c>
      <c r="L657" s="51">
        <f t="shared" si="269"/>
        <v>3862200.5</v>
      </c>
      <c r="M657" s="51">
        <f t="shared" si="269"/>
        <v>3862200.5</v>
      </c>
      <c r="N657" s="51">
        <f t="shared" si="269"/>
        <v>3862200.5</v>
      </c>
      <c r="O657" s="51">
        <f t="shared" si="269"/>
        <v>7608586.8099999996</v>
      </c>
      <c r="P657" s="51">
        <f t="shared" si="269"/>
        <v>50179700</v>
      </c>
    </row>
    <row r="658" spans="1:16">
      <c r="A658" s="75" t="s">
        <v>1483</v>
      </c>
      <c r="B658" s="76"/>
      <c r="C658" s="77" t="s">
        <v>1484</v>
      </c>
      <c r="D658" s="56">
        <f>D659+D661</f>
        <v>5954790.6799999997</v>
      </c>
      <c r="E658" s="56">
        <f t="shared" ref="E658:P658" si="270">E659+E661</f>
        <v>3271617.42</v>
      </c>
      <c r="F658" s="56">
        <f t="shared" si="270"/>
        <v>3204298.14</v>
      </c>
      <c r="G658" s="56">
        <f t="shared" si="270"/>
        <v>3244428.57</v>
      </c>
      <c r="H658" s="56">
        <f t="shared" si="270"/>
        <v>3674869.62</v>
      </c>
      <c r="I658" s="56">
        <f t="shared" si="270"/>
        <v>4099071.9499999997</v>
      </c>
      <c r="J658" s="56">
        <f t="shared" si="270"/>
        <v>3775558.73</v>
      </c>
      <c r="K658" s="56">
        <f>K659+K661</f>
        <v>3759876.58</v>
      </c>
      <c r="L658" s="56">
        <f t="shared" si="270"/>
        <v>3862200.5</v>
      </c>
      <c r="M658" s="56">
        <f t="shared" si="270"/>
        <v>3862200.5</v>
      </c>
      <c r="N658" s="56">
        <f t="shared" si="270"/>
        <v>3862200.5</v>
      </c>
      <c r="O658" s="56">
        <f t="shared" si="270"/>
        <v>7608586.8099999996</v>
      </c>
      <c r="P658" s="56">
        <f t="shared" si="270"/>
        <v>50179700</v>
      </c>
    </row>
    <row r="659" spans="1:16" s="83" customFormat="1" ht="11.25">
      <c r="A659" s="78" t="s">
        <v>1485</v>
      </c>
      <c r="B659" s="79"/>
      <c r="C659" s="80" t="s">
        <v>1486</v>
      </c>
      <c r="D659" s="46">
        <f>D660</f>
        <v>357473.79</v>
      </c>
      <c r="E659" s="46">
        <f t="shared" ref="E659:P659" si="271">E660</f>
        <v>357473.79</v>
      </c>
      <c r="F659" s="46">
        <f t="shared" si="271"/>
        <v>357473.79</v>
      </c>
      <c r="G659" s="46">
        <f t="shared" si="271"/>
        <v>357473.79</v>
      </c>
      <c r="H659" s="46">
        <f t="shared" si="271"/>
        <v>357473.79</v>
      </c>
      <c r="I659" s="46">
        <f t="shared" si="271"/>
        <v>420853.92</v>
      </c>
      <c r="J659" s="46">
        <f t="shared" si="271"/>
        <v>378600.5</v>
      </c>
      <c r="K659" s="46">
        <f t="shared" si="271"/>
        <v>378600.5</v>
      </c>
      <c r="L659" s="46">
        <f t="shared" si="271"/>
        <v>378600.5</v>
      </c>
      <c r="M659" s="46">
        <f t="shared" si="271"/>
        <v>378600.5</v>
      </c>
      <c r="N659" s="46">
        <f t="shared" si="271"/>
        <v>378600.5</v>
      </c>
      <c r="O659" s="46">
        <f t="shared" si="271"/>
        <v>398774.63</v>
      </c>
      <c r="P659" s="46">
        <f t="shared" si="271"/>
        <v>4500000</v>
      </c>
    </row>
    <row r="660" spans="1:16">
      <c r="A660" s="21" t="s">
        <v>1487</v>
      </c>
      <c r="B660" s="23" t="s">
        <v>173</v>
      </c>
      <c r="C660" s="22" t="s">
        <v>1488</v>
      </c>
      <c r="D660" s="56">
        <v>357473.79</v>
      </c>
      <c r="E660" s="56">
        <v>357473.79</v>
      </c>
      <c r="F660" s="56">
        <v>357473.79</v>
      </c>
      <c r="G660" s="56">
        <v>357473.79</v>
      </c>
      <c r="H660" s="56">
        <v>357473.79</v>
      </c>
      <c r="I660" s="56">
        <v>420853.92</v>
      </c>
      <c r="J660" s="56">
        <v>378600.5</v>
      </c>
      <c r="K660" s="56">
        <v>378600.5</v>
      </c>
      <c r="L660" s="56">
        <f>K660</f>
        <v>378600.5</v>
      </c>
      <c r="M660" s="56">
        <f>L660</f>
        <v>378600.5</v>
      </c>
      <c r="N660" s="56">
        <f>M660</f>
        <v>378600.5</v>
      </c>
      <c r="O660" s="56">
        <v>398774.63</v>
      </c>
      <c r="P660" s="56">
        <f>SUM(D660:O660)</f>
        <v>4500000</v>
      </c>
    </row>
    <row r="661" spans="1:16" s="55" customFormat="1" ht="11.25">
      <c r="A661" s="75" t="s">
        <v>1489</v>
      </c>
      <c r="B661" s="76"/>
      <c r="C661" s="77" t="s">
        <v>1490</v>
      </c>
      <c r="D661" s="54">
        <f>D662+D667</f>
        <v>5597316.8899999997</v>
      </c>
      <c r="E661" s="54">
        <f t="shared" ref="E661:P661" si="272">E662+E667</f>
        <v>2914143.63</v>
      </c>
      <c r="F661" s="54">
        <f t="shared" si="272"/>
        <v>2846824.35</v>
      </c>
      <c r="G661" s="54">
        <f t="shared" si="272"/>
        <v>2886954.78</v>
      </c>
      <c r="H661" s="54">
        <f t="shared" si="272"/>
        <v>3317395.83</v>
      </c>
      <c r="I661" s="54">
        <f t="shared" si="272"/>
        <v>3678218.03</v>
      </c>
      <c r="J661" s="54">
        <f t="shared" si="272"/>
        <v>3396958.23</v>
      </c>
      <c r="K661" s="54">
        <f t="shared" si="272"/>
        <v>3381276.08</v>
      </c>
      <c r="L661" s="54">
        <f t="shared" si="272"/>
        <v>3483600</v>
      </c>
      <c r="M661" s="54">
        <f t="shared" si="272"/>
        <v>3483600</v>
      </c>
      <c r="N661" s="54">
        <f t="shared" si="272"/>
        <v>3483600</v>
      </c>
      <c r="O661" s="54">
        <f t="shared" si="272"/>
        <v>7209812.1799999997</v>
      </c>
      <c r="P661" s="54">
        <f t="shared" si="272"/>
        <v>45679700</v>
      </c>
    </row>
    <row r="662" spans="1:16" s="55" customFormat="1" ht="11.25">
      <c r="A662" s="75" t="s">
        <v>1491</v>
      </c>
      <c r="B662" s="76"/>
      <c r="C662" s="77" t="s">
        <v>1492</v>
      </c>
      <c r="D662" s="54">
        <f>D663+D664+D665+D666</f>
        <v>3528733.26</v>
      </c>
      <c r="E662" s="54">
        <f t="shared" ref="E662:P662" si="273">E663+E664+E665+E666</f>
        <v>1692778.0000000002</v>
      </c>
      <c r="F662" s="54">
        <f t="shared" si="273"/>
        <v>1645862.33</v>
      </c>
      <c r="G662" s="54">
        <f t="shared" si="273"/>
        <v>1670486.0299999998</v>
      </c>
      <c r="H662" s="54">
        <f t="shared" si="273"/>
        <v>1919309.22</v>
      </c>
      <c r="I662" s="54">
        <f t="shared" si="273"/>
        <v>2127385.48</v>
      </c>
      <c r="J662" s="54">
        <f t="shared" si="273"/>
        <v>1964483.07</v>
      </c>
      <c r="K662" s="54">
        <f t="shared" si="273"/>
        <v>1955767.9800000002</v>
      </c>
      <c r="L662" s="54">
        <f t="shared" si="273"/>
        <v>2056600</v>
      </c>
      <c r="M662" s="54">
        <f t="shared" si="273"/>
        <v>2056600</v>
      </c>
      <c r="N662" s="54">
        <f t="shared" si="273"/>
        <v>2056600</v>
      </c>
      <c r="O662" s="54">
        <f t="shared" si="273"/>
        <v>4224394.63</v>
      </c>
      <c r="P662" s="54">
        <f t="shared" si="273"/>
        <v>26899000</v>
      </c>
    </row>
    <row r="663" spans="1:16">
      <c r="A663" s="21" t="s">
        <v>1493</v>
      </c>
      <c r="B663" s="23" t="s">
        <v>173</v>
      </c>
      <c r="C663" s="22" t="s">
        <v>1494</v>
      </c>
      <c r="D663" s="56"/>
      <c r="E663" s="56">
        <v>65675.88</v>
      </c>
      <c r="F663" s="56">
        <v>25450.13</v>
      </c>
      <c r="G663" s="56">
        <v>25820.1</v>
      </c>
      <c r="H663" s="56">
        <v>30440.3</v>
      </c>
      <c r="I663" s="56">
        <v>34610.76</v>
      </c>
      <c r="J663" s="56">
        <v>0</v>
      </c>
      <c r="K663" s="56">
        <v>54968.79</v>
      </c>
      <c r="L663" s="56">
        <v>38000</v>
      </c>
      <c r="M663" s="56">
        <f>L663</f>
        <v>38000</v>
      </c>
      <c r="N663" s="56">
        <f>M663</f>
        <v>38000</v>
      </c>
      <c r="O663" s="56">
        <v>39034.04</v>
      </c>
      <c r="P663" s="56">
        <f t="shared" ref="P663:P669" si="274">SUM(D663:O663)</f>
        <v>390000</v>
      </c>
    </row>
    <row r="664" spans="1:16">
      <c r="A664" s="21" t="s">
        <v>1495</v>
      </c>
      <c r="B664" s="23" t="s">
        <v>173</v>
      </c>
      <c r="C664" s="22" t="s">
        <v>1496</v>
      </c>
      <c r="D664" s="56">
        <v>3514606.13</v>
      </c>
      <c r="E664" s="56">
        <v>1613435.43</v>
      </c>
      <c r="F664" s="56">
        <v>1608544.47</v>
      </c>
      <c r="G664" s="56">
        <v>1631249.63</v>
      </c>
      <c r="H664" s="56">
        <v>1870830.69</v>
      </c>
      <c r="I664" s="56">
        <v>2071891.62</v>
      </c>
      <c r="J664" s="56">
        <v>1946586.54</v>
      </c>
      <c r="K664" s="56">
        <v>1882385.3</v>
      </c>
      <c r="L664" s="56">
        <v>2000000</v>
      </c>
      <c r="M664" s="56">
        <f t="shared" ref="M664:N666" si="275">L664</f>
        <v>2000000</v>
      </c>
      <c r="N664" s="56">
        <f t="shared" si="275"/>
        <v>2000000</v>
      </c>
      <c r="O664" s="56">
        <v>4160470.19</v>
      </c>
      <c r="P664" s="56">
        <f t="shared" si="274"/>
        <v>26300000</v>
      </c>
    </row>
    <row r="665" spans="1:16">
      <c r="A665" s="21" t="s">
        <v>1497</v>
      </c>
      <c r="B665" s="23" t="s">
        <v>173</v>
      </c>
      <c r="C665" s="22" t="s">
        <v>1498</v>
      </c>
      <c r="D665" s="56">
        <v>5019.8599999999997</v>
      </c>
      <c r="E665" s="56">
        <v>5019.8599999999997</v>
      </c>
      <c r="F665" s="56">
        <v>5019.8599999999997</v>
      </c>
      <c r="G665" s="56">
        <v>5018.16</v>
      </c>
      <c r="H665" s="56">
        <v>8437.5</v>
      </c>
      <c r="I665" s="56">
        <v>11563.49</v>
      </c>
      <c r="J665" s="56">
        <v>9111.98</v>
      </c>
      <c r="K665" s="56">
        <v>9588.81</v>
      </c>
      <c r="L665" s="56">
        <v>9600</v>
      </c>
      <c r="M665" s="56">
        <f t="shared" si="275"/>
        <v>9600</v>
      </c>
      <c r="N665" s="56">
        <f t="shared" si="275"/>
        <v>9600</v>
      </c>
      <c r="O665" s="56">
        <v>8420.48</v>
      </c>
      <c r="P665" s="56">
        <f t="shared" si="274"/>
        <v>95999.999999999985</v>
      </c>
    </row>
    <row r="666" spans="1:16">
      <c r="A666" s="21" t="s">
        <v>1499</v>
      </c>
      <c r="B666" s="23" t="s">
        <v>173</v>
      </c>
      <c r="C666" s="22" t="s">
        <v>1500</v>
      </c>
      <c r="D666" s="56">
        <v>9107.27</v>
      </c>
      <c r="E666" s="56">
        <v>8646.83</v>
      </c>
      <c r="F666" s="56">
        <v>6847.87</v>
      </c>
      <c r="G666" s="56">
        <v>8398.14</v>
      </c>
      <c r="H666" s="56">
        <v>9600.73</v>
      </c>
      <c r="I666" s="56">
        <v>9319.61</v>
      </c>
      <c r="J666" s="56">
        <v>8784.5499999999993</v>
      </c>
      <c r="K666" s="56">
        <v>8825.08</v>
      </c>
      <c r="L666" s="56">
        <v>9000</v>
      </c>
      <c r="M666" s="56">
        <f t="shared" si="275"/>
        <v>9000</v>
      </c>
      <c r="N666" s="56">
        <f t="shared" si="275"/>
        <v>9000</v>
      </c>
      <c r="O666" s="56">
        <v>16469.919999999998</v>
      </c>
      <c r="P666" s="56">
        <f t="shared" si="274"/>
        <v>113000</v>
      </c>
    </row>
    <row r="667" spans="1:16">
      <c r="A667" s="28" t="s">
        <v>1501</v>
      </c>
      <c r="B667" s="24"/>
      <c r="C667" s="29" t="s">
        <v>1502</v>
      </c>
      <c r="D667" s="56">
        <f>D668+D669</f>
        <v>2068583.63</v>
      </c>
      <c r="E667" s="56">
        <f t="shared" ref="E667:P667" si="276">E668+E669</f>
        <v>1221365.6299999999</v>
      </c>
      <c r="F667" s="56">
        <f t="shared" si="276"/>
        <v>1200962.02</v>
      </c>
      <c r="G667" s="56">
        <f t="shared" si="276"/>
        <v>1216468.75</v>
      </c>
      <c r="H667" s="56">
        <f t="shared" si="276"/>
        <v>1398086.61</v>
      </c>
      <c r="I667" s="56">
        <f t="shared" si="276"/>
        <v>1550832.5499999998</v>
      </c>
      <c r="J667" s="56">
        <f t="shared" si="276"/>
        <v>1432475.16</v>
      </c>
      <c r="K667" s="56">
        <f t="shared" si="276"/>
        <v>1425508.0999999999</v>
      </c>
      <c r="L667" s="56">
        <f t="shared" si="276"/>
        <v>1427000</v>
      </c>
      <c r="M667" s="56">
        <f t="shared" si="276"/>
        <v>1427000</v>
      </c>
      <c r="N667" s="56">
        <f t="shared" si="276"/>
        <v>1427000</v>
      </c>
      <c r="O667" s="56">
        <f t="shared" si="276"/>
        <v>2985417.5500000003</v>
      </c>
      <c r="P667" s="56">
        <f t="shared" si="276"/>
        <v>18780700</v>
      </c>
    </row>
    <row r="668" spans="1:16">
      <c r="A668" s="21" t="s">
        <v>1503</v>
      </c>
      <c r="B668" s="23" t="s">
        <v>173</v>
      </c>
      <c r="C668" s="22" t="s">
        <v>1504</v>
      </c>
      <c r="D668" s="56">
        <v>0</v>
      </c>
      <c r="E668" s="56">
        <v>47870.42</v>
      </c>
      <c r="F668" s="56">
        <v>18550.32</v>
      </c>
      <c r="G668" s="56">
        <v>18819.98</v>
      </c>
      <c r="H668" s="56">
        <v>22187.599999999999</v>
      </c>
      <c r="I668" s="56">
        <v>25227.4</v>
      </c>
      <c r="J668" s="56">
        <v>0</v>
      </c>
      <c r="K668" s="56">
        <v>40066.22</v>
      </c>
      <c r="L668" s="56">
        <v>27000</v>
      </c>
      <c r="M668" s="56">
        <f>L668</f>
        <v>27000</v>
      </c>
      <c r="N668" s="56">
        <f>M668</f>
        <v>27000</v>
      </c>
      <c r="O668" s="56">
        <v>26978.06</v>
      </c>
      <c r="P668" s="56">
        <f t="shared" si="274"/>
        <v>280700</v>
      </c>
    </row>
    <row r="669" spans="1:16">
      <c r="A669" s="21" t="s">
        <v>1505</v>
      </c>
      <c r="B669" s="23" t="s">
        <v>173</v>
      </c>
      <c r="C669" s="22" t="s">
        <v>1506</v>
      </c>
      <c r="D669" s="56">
        <v>2068583.63</v>
      </c>
      <c r="E669" s="56">
        <v>1173495.21</v>
      </c>
      <c r="F669" s="56">
        <v>1182411.7</v>
      </c>
      <c r="G669" s="56">
        <v>1197648.77</v>
      </c>
      <c r="H669" s="56">
        <v>1375899.01</v>
      </c>
      <c r="I669" s="56">
        <v>1525605.15</v>
      </c>
      <c r="J669" s="56">
        <v>1432475.16</v>
      </c>
      <c r="K669" s="56">
        <v>1385441.88</v>
      </c>
      <c r="L669" s="56">
        <v>1400000</v>
      </c>
      <c r="M669" s="56">
        <f>L669</f>
        <v>1400000</v>
      </c>
      <c r="N669" s="56">
        <f>M669</f>
        <v>1400000</v>
      </c>
      <c r="O669" s="56">
        <v>2958439.49</v>
      </c>
      <c r="P669" s="56">
        <f t="shared" si="274"/>
        <v>18500000</v>
      </c>
    </row>
    <row r="670" spans="1:16">
      <c r="A670" s="40" t="s">
        <v>1507</v>
      </c>
      <c r="B670" s="33"/>
      <c r="C670" s="66" t="s">
        <v>1508</v>
      </c>
      <c r="D670" s="42">
        <f t="shared" ref="D670:I670" si="277">SUM(D671:D676)</f>
        <v>-3666339.98</v>
      </c>
      <c r="E670" s="42">
        <f t="shared" si="277"/>
        <v>-2677826.86</v>
      </c>
      <c r="F670" s="42">
        <f t="shared" si="277"/>
        <v>-2228769.1399999997</v>
      </c>
      <c r="G670" s="42">
        <f t="shared" si="277"/>
        <v>-2897236.18</v>
      </c>
      <c r="H670" s="42">
        <f t="shared" si="277"/>
        <v>-2855005.08</v>
      </c>
      <c r="I670" s="42">
        <f t="shared" si="277"/>
        <v>-2421838.5599999996</v>
      </c>
      <c r="J670" s="42">
        <f t="shared" ref="J670:O670" si="278">SUM(J671:J676)</f>
        <v>-2973652.8099999996</v>
      </c>
      <c r="K670" s="42">
        <f t="shared" si="278"/>
        <v>-2163278.87</v>
      </c>
      <c r="L670" s="42">
        <f t="shared" si="278"/>
        <v>-2406260.83</v>
      </c>
      <c r="M670" s="42">
        <f t="shared" si="278"/>
        <v>-2016675.08</v>
      </c>
      <c r="N670" s="42">
        <f t="shared" si="278"/>
        <v>-2453163.58</v>
      </c>
      <c r="O670" s="42">
        <f t="shared" si="278"/>
        <v>-3931362.83</v>
      </c>
      <c r="P670" s="42">
        <f>SUM(P671:P676)</f>
        <v>-32691409.800000001</v>
      </c>
    </row>
    <row r="671" spans="1:16">
      <c r="A671" s="52" t="s">
        <v>762</v>
      </c>
      <c r="B671" s="33"/>
      <c r="C671" s="52" t="s">
        <v>1509</v>
      </c>
      <c r="D671" s="56">
        <f t="shared" ref="D671:O671" si="279">-D301</f>
        <v>-1128351.6299999999</v>
      </c>
      <c r="E671" s="56">
        <f t="shared" si="279"/>
        <v>-1204914.5</v>
      </c>
      <c r="F671" s="56">
        <f t="shared" si="279"/>
        <v>-714749.34</v>
      </c>
      <c r="G671" s="56">
        <f t="shared" si="279"/>
        <v>-815766.01</v>
      </c>
      <c r="H671" s="56">
        <f t="shared" si="279"/>
        <v>-1087108.55</v>
      </c>
      <c r="I671" s="56">
        <f t="shared" si="279"/>
        <v>-815261.22</v>
      </c>
      <c r="J671" s="56">
        <f t="shared" si="279"/>
        <v>-700206.25</v>
      </c>
      <c r="K671" s="56">
        <f t="shared" si="279"/>
        <v>-850631.45</v>
      </c>
      <c r="L671" s="56">
        <f t="shared" si="279"/>
        <v>-743291.25</v>
      </c>
      <c r="M671" s="56">
        <f t="shared" si="279"/>
        <v>-727217.5</v>
      </c>
      <c r="N671" s="56">
        <f t="shared" si="279"/>
        <v>-1009808</v>
      </c>
      <c r="O671" s="56">
        <f t="shared" si="279"/>
        <v>-1574849</v>
      </c>
      <c r="P671" s="56">
        <f t="shared" ref="P671:P764" si="280">SUM(D671:O671)</f>
        <v>-11372154.699999999</v>
      </c>
    </row>
    <row r="672" spans="1:16">
      <c r="A672" s="52" t="s">
        <v>772</v>
      </c>
      <c r="B672" s="33"/>
      <c r="C672" s="52" t="s">
        <v>1510</v>
      </c>
      <c r="D672" s="56">
        <f t="shared" ref="D672:O672" si="281">-D306</f>
        <v>-9482.31</v>
      </c>
      <c r="E672" s="56">
        <f t="shared" si="281"/>
        <v>-137.78</v>
      </c>
      <c r="F672" s="56">
        <f t="shared" si="281"/>
        <v>-207.58</v>
      </c>
      <c r="G672" s="56">
        <f t="shared" si="281"/>
        <v>-849.01</v>
      </c>
      <c r="H672" s="56">
        <f t="shared" si="281"/>
        <v>-557.4</v>
      </c>
      <c r="I672" s="56">
        <f t="shared" si="281"/>
        <v>-172.71</v>
      </c>
      <c r="J672" s="56">
        <f t="shared" si="281"/>
        <v>-459.77</v>
      </c>
      <c r="K672" s="56">
        <f t="shared" si="281"/>
        <v>-1806.38</v>
      </c>
      <c r="L672" s="56">
        <f t="shared" si="281"/>
        <v>-16020</v>
      </c>
      <c r="M672" s="56">
        <f t="shared" si="281"/>
        <v>-58400</v>
      </c>
      <c r="N672" s="56">
        <f t="shared" si="281"/>
        <v>-9100</v>
      </c>
      <c r="O672" s="56">
        <f t="shared" si="281"/>
        <v>-7140</v>
      </c>
      <c r="P672" s="56">
        <f t="shared" si="280"/>
        <v>-104332.94</v>
      </c>
    </row>
    <row r="673" spans="1:16">
      <c r="A673" s="52" t="s">
        <v>917</v>
      </c>
      <c r="B673" s="33"/>
      <c r="C673" s="52" t="s">
        <v>1511</v>
      </c>
      <c r="D673" s="56">
        <f t="shared" ref="D673:O673" si="282">-D379</f>
        <v>-9511.58</v>
      </c>
      <c r="E673" s="56">
        <f t="shared" si="282"/>
        <v>-9511.58</v>
      </c>
      <c r="F673" s="56">
        <f t="shared" si="282"/>
        <v>0</v>
      </c>
      <c r="G673" s="56">
        <f t="shared" si="282"/>
        <v>-9511.58</v>
      </c>
      <c r="H673" s="56">
        <f t="shared" si="282"/>
        <v>-9511.58</v>
      </c>
      <c r="I673" s="56">
        <f t="shared" si="282"/>
        <v>-9511.58</v>
      </c>
      <c r="J673" s="56">
        <f t="shared" si="282"/>
        <v>-9511.58</v>
      </c>
      <c r="K673" s="56">
        <f t="shared" si="282"/>
        <v>-9511.58</v>
      </c>
      <c r="L673" s="56">
        <f t="shared" si="282"/>
        <v>-9511.58</v>
      </c>
      <c r="M673" s="56">
        <f t="shared" si="282"/>
        <v>-9511.58</v>
      </c>
      <c r="N673" s="56">
        <f t="shared" si="282"/>
        <v>-9511.58</v>
      </c>
      <c r="O673" s="56">
        <f t="shared" si="282"/>
        <v>-9511.58</v>
      </c>
      <c r="P673" s="56">
        <f t="shared" si="280"/>
        <v>-104627.38</v>
      </c>
    </row>
    <row r="674" spans="1:16" ht="11.25" customHeight="1">
      <c r="A674" s="52" t="s">
        <v>941</v>
      </c>
      <c r="B674" s="33"/>
      <c r="C674" s="52" t="s">
        <v>1512</v>
      </c>
      <c r="D674" s="56">
        <f t="shared" ref="D674:O674" si="283">-D391</f>
        <v>-1047518.66</v>
      </c>
      <c r="E674" s="56">
        <f t="shared" si="283"/>
        <v>-1139001.8899999999</v>
      </c>
      <c r="F674" s="56">
        <f t="shared" si="283"/>
        <v>-1144948.23</v>
      </c>
      <c r="G674" s="56">
        <f t="shared" si="283"/>
        <v>-1440400.79</v>
      </c>
      <c r="H674" s="56">
        <f t="shared" si="283"/>
        <v>-1024329.57</v>
      </c>
      <c r="I674" s="56">
        <f t="shared" si="283"/>
        <v>-995406.19</v>
      </c>
      <c r="J674" s="56">
        <f t="shared" si="283"/>
        <v>-1478190.78</v>
      </c>
      <c r="K674" s="56">
        <f t="shared" si="283"/>
        <v>-1038836.15</v>
      </c>
      <c r="L674" s="56">
        <f t="shared" si="283"/>
        <v>-1497320.25</v>
      </c>
      <c r="M674" s="56">
        <f t="shared" si="283"/>
        <v>-1116384.75</v>
      </c>
      <c r="N674" s="56">
        <f t="shared" si="283"/>
        <v>-1334362.75</v>
      </c>
      <c r="O674" s="56">
        <f t="shared" si="283"/>
        <v>-1618459.75</v>
      </c>
      <c r="P674" s="56">
        <f t="shared" si="280"/>
        <v>-14875159.76</v>
      </c>
    </row>
    <row r="675" spans="1:16">
      <c r="A675" s="67" t="s">
        <v>951</v>
      </c>
      <c r="B675" s="33"/>
      <c r="C675" s="67" t="s">
        <v>1513</v>
      </c>
      <c r="D675" s="56">
        <f>-D396</f>
        <v>-1445966.71</v>
      </c>
      <c r="E675" s="56">
        <f>-E396</f>
        <v>-305095.34999999998</v>
      </c>
      <c r="F675" s="56">
        <f>-F396</f>
        <v>-350117.23</v>
      </c>
      <c r="G675" s="56">
        <f>-G396</f>
        <v>-608377.37</v>
      </c>
      <c r="H675" s="56">
        <f>-H396</f>
        <v>-712367.69</v>
      </c>
      <c r="I675" s="95">
        <v>-578896.06999999995</v>
      </c>
      <c r="J675" s="56">
        <v>-762822.36</v>
      </c>
      <c r="K675" s="56">
        <f>-K396</f>
        <v>-240891.95</v>
      </c>
      <c r="L675" s="56">
        <f>-L396</f>
        <v>-114903.5</v>
      </c>
      <c r="M675" s="56">
        <f>-M396</f>
        <v>-80558.75</v>
      </c>
      <c r="N675" s="56">
        <f>-N396</f>
        <v>-64379.75</v>
      </c>
      <c r="O675" s="56">
        <f>-O396</f>
        <v>-696534.75</v>
      </c>
      <c r="P675" s="56">
        <f t="shared" si="280"/>
        <v>-5960911.4800000004</v>
      </c>
    </row>
    <row r="676" spans="1:16">
      <c r="A676" s="67" t="s">
        <v>961</v>
      </c>
      <c r="B676" s="33"/>
      <c r="C676" s="67" t="s">
        <v>1514</v>
      </c>
      <c r="D676" s="56">
        <f t="shared" ref="D676:O676" si="284">-D401</f>
        <v>-25509.09</v>
      </c>
      <c r="E676" s="56">
        <f t="shared" si="284"/>
        <v>-19165.759999999998</v>
      </c>
      <c r="F676" s="56">
        <f t="shared" si="284"/>
        <v>-18746.759999999998</v>
      </c>
      <c r="G676" s="56">
        <f t="shared" si="284"/>
        <v>-22331.42</v>
      </c>
      <c r="H676" s="56">
        <f t="shared" si="284"/>
        <v>-21130.29</v>
      </c>
      <c r="I676" s="56">
        <f t="shared" si="284"/>
        <v>-22590.79</v>
      </c>
      <c r="J676" s="56">
        <f t="shared" si="284"/>
        <v>-22462.07</v>
      </c>
      <c r="K676" s="56">
        <f t="shared" si="284"/>
        <v>-21601.360000000001</v>
      </c>
      <c r="L676" s="56">
        <f t="shared" si="284"/>
        <v>-25214.25</v>
      </c>
      <c r="M676" s="56">
        <f t="shared" si="284"/>
        <v>-24602.5</v>
      </c>
      <c r="N676" s="56">
        <f t="shared" si="284"/>
        <v>-26001.5</v>
      </c>
      <c r="O676" s="56">
        <f t="shared" si="284"/>
        <v>-24867.75</v>
      </c>
      <c r="P676" s="56">
        <f t="shared" si="280"/>
        <v>-274223.54000000004</v>
      </c>
    </row>
    <row r="677" spans="1:16">
      <c r="A677" s="40"/>
      <c r="B677" s="33"/>
      <c r="C677" s="66" t="s">
        <v>1515</v>
      </c>
      <c r="D677" s="42">
        <f t="shared" ref="D677:P677" si="285">SUM(D678:D689)</f>
        <v>-13420.12</v>
      </c>
      <c r="E677" s="42">
        <f t="shared" si="285"/>
        <v>-46183.75</v>
      </c>
      <c r="F677" s="42">
        <f t="shared" si="285"/>
        <v>-55351.21</v>
      </c>
      <c r="G677" s="42">
        <f t="shared" si="285"/>
        <v>-55869.939999999995</v>
      </c>
      <c r="H677" s="42">
        <f t="shared" si="285"/>
        <v>-64350.559999999998</v>
      </c>
      <c r="I677" s="42">
        <f t="shared" si="285"/>
        <v>-65194.060000000005</v>
      </c>
      <c r="J677" s="42">
        <f t="shared" si="285"/>
        <v>-70875.459999999992</v>
      </c>
      <c r="K677" s="42">
        <f t="shared" si="285"/>
        <v>-73481.86</v>
      </c>
      <c r="L677" s="42">
        <f t="shared" si="285"/>
        <v>0</v>
      </c>
      <c r="M677" s="42">
        <f t="shared" si="285"/>
        <v>0</v>
      </c>
      <c r="N677" s="42">
        <f t="shared" si="285"/>
        <v>0</v>
      </c>
      <c r="O677" s="42">
        <f t="shared" si="285"/>
        <v>0</v>
      </c>
      <c r="P677" s="42">
        <f t="shared" si="285"/>
        <v>-444726.95999999996</v>
      </c>
    </row>
    <row r="678" spans="1:16">
      <c r="A678" s="67" t="s">
        <v>28</v>
      </c>
      <c r="B678" s="33" t="s">
        <v>29</v>
      </c>
      <c r="C678" s="67" t="s">
        <v>30</v>
      </c>
      <c r="D678" s="56"/>
      <c r="E678" s="56"/>
      <c r="F678" s="56">
        <v>-148.69</v>
      </c>
      <c r="G678" s="56"/>
      <c r="H678" s="56"/>
      <c r="I678" s="56">
        <v>0</v>
      </c>
      <c r="J678" s="56"/>
      <c r="K678" s="56"/>
      <c r="L678" s="56"/>
      <c r="M678" s="56"/>
      <c r="N678" s="56"/>
      <c r="O678" s="56"/>
      <c r="P678" s="56">
        <f t="shared" si="280"/>
        <v>-148.69</v>
      </c>
    </row>
    <row r="679" spans="1:16">
      <c r="A679" s="67" t="s">
        <v>31</v>
      </c>
      <c r="B679" s="33" t="s">
        <v>32</v>
      </c>
      <c r="C679" s="67" t="s">
        <v>33</v>
      </c>
      <c r="D679" s="56"/>
      <c r="E679" s="56"/>
      <c r="F679" s="56">
        <v>-61.93</v>
      </c>
      <c r="G679" s="56"/>
      <c r="H679" s="56"/>
      <c r="I679" s="56">
        <v>0</v>
      </c>
      <c r="J679" s="56"/>
      <c r="K679" s="56"/>
      <c r="L679" s="56"/>
      <c r="M679" s="56"/>
      <c r="N679" s="56"/>
      <c r="O679" s="56"/>
      <c r="P679" s="56">
        <f t="shared" si="280"/>
        <v>-61.93</v>
      </c>
    </row>
    <row r="680" spans="1:16">
      <c r="A680" s="67" t="s">
        <v>34</v>
      </c>
      <c r="B680" s="33" t="s">
        <v>35</v>
      </c>
      <c r="C680" s="67" t="s">
        <v>36</v>
      </c>
      <c r="D680" s="56"/>
      <c r="E680" s="56"/>
      <c r="F680" s="56">
        <v>-37.200000000000003</v>
      </c>
      <c r="G680" s="56"/>
      <c r="H680" s="56"/>
      <c r="I680" s="56">
        <v>0</v>
      </c>
      <c r="J680" s="56"/>
      <c r="K680" s="56"/>
      <c r="L680" s="56"/>
      <c r="M680" s="56"/>
      <c r="N680" s="56"/>
      <c r="O680" s="56"/>
      <c r="P680" s="56">
        <f t="shared" si="280"/>
        <v>-37.200000000000003</v>
      </c>
    </row>
    <row r="681" spans="1:16">
      <c r="A681" s="96" t="s">
        <v>101</v>
      </c>
      <c r="B681" s="92" t="s">
        <v>29</v>
      </c>
      <c r="C681" s="96" t="s">
        <v>1516</v>
      </c>
      <c r="D681" s="56"/>
      <c r="E681" s="56"/>
      <c r="F681" s="56"/>
      <c r="G681" s="56"/>
      <c r="H681" s="56"/>
      <c r="I681" s="56">
        <v>-1528.95</v>
      </c>
      <c r="J681" s="56"/>
      <c r="K681" s="56"/>
      <c r="L681" s="56"/>
      <c r="M681" s="56"/>
      <c r="N681" s="56"/>
      <c r="O681" s="56"/>
      <c r="P681" s="56">
        <f t="shared" si="280"/>
        <v>-1528.95</v>
      </c>
    </row>
    <row r="682" spans="1:16">
      <c r="A682" s="96" t="s">
        <v>103</v>
      </c>
      <c r="B682" s="92" t="s">
        <v>32</v>
      </c>
      <c r="C682" s="96" t="s">
        <v>1517</v>
      </c>
      <c r="D682" s="56"/>
      <c r="E682" s="56"/>
      <c r="F682" s="56"/>
      <c r="G682" s="56"/>
      <c r="H682" s="56"/>
      <c r="I682" s="56">
        <v>-637.05999999999995</v>
      </c>
      <c r="J682" s="56"/>
      <c r="K682" s="56"/>
      <c r="L682" s="56"/>
      <c r="M682" s="56"/>
      <c r="N682" s="56"/>
      <c r="O682" s="56"/>
      <c r="P682" s="56">
        <f t="shared" si="280"/>
        <v>-637.05999999999995</v>
      </c>
    </row>
    <row r="683" spans="1:16">
      <c r="A683" s="96" t="s">
        <v>105</v>
      </c>
      <c r="B683" s="92" t="s">
        <v>35</v>
      </c>
      <c r="C683" s="96" t="s">
        <v>1518</v>
      </c>
      <c r="D683" s="56"/>
      <c r="E683" s="56"/>
      <c r="F683" s="56"/>
      <c r="G683" s="56"/>
      <c r="H683" s="56"/>
      <c r="I683" s="56">
        <v>-382.24</v>
      </c>
      <c r="J683" s="56"/>
      <c r="K683" s="56"/>
      <c r="L683" s="56"/>
      <c r="M683" s="56"/>
      <c r="N683" s="56"/>
      <c r="O683" s="56"/>
      <c r="P683" s="56">
        <f t="shared" si="280"/>
        <v>-382.24</v>
      </c>
    </row>
    <row r="684" spans="1:16">
      <c r="A684" s="67" t="s">
        <v>112</v>
      </c>
      <c r="B684" s="33" t="s">
        <v>29</v>
      </c>
      <c r="C684" s="67" t="s">
        <v>113</v>
      </c>
      <c r="D684" s="56">
        <v>-8052.07</v>
      </c>
      <c r="E684" s="56">
        <v>-27710.23</v>
      </c>
      <c r="F684" s="56">
        <v>-33058.79</v>
      </c>
      <c r="G684" s="56">
        <v>-33521.97</v>
      </c>
      <c r="H684" s="56">
        <v>-38610.32</v>
      </c>
      <c r="I684" s="56">
        <v>-37587.49</v>
      </c>
      <c r="J684" s="56">
        <v>-42525.27</v>
      </c>
      <c r="K684" s="56">
        <v>-44519.6</v>
      </c>
      <c r="L684" s="56"/>
      <c r="M684" s="56"/>
      <c r="N684" s="56"/>
      <c r="O684" s="56"/>
      <c r="P684" s="56">
        <f t="shared" si="280"/>
        <v>-265585.74</v>
      </c>
    </row>
    <row r="685" spans="1:16">
      <c r="A685" s="67" t="s">
        <v>114</v>
      </c>
      <c r="B685" s="33" t="s">
        <v>32</v>
      </c>
      <c r="C685" s="67" t="s">
        <v>115</v>
      </c>
      <c r="D685" s="56">
        <v>-3355.03</v>
      </c>
      <c r="E685" s="56">
        <v>-11545.95</v>
      </c>
      <c r="F685" s="56">
        <v>-13774.49</v>
      </c>
      <c r="G685" s="56">
        <v>-13967.48</v>
      </c>
      <c r="H685" s="56">
        <v>-16087.65</v>
      </c>
      <c r="I685" s="56">
        <v>-15661.45</v>
      </c>
      <c r="J685" s="56">
        <v>-17718.87</v>
      </c>
      <c r="K685" s="56">
        <v>-18370.48</v>
      </c>
      <c r="L685" s="56"/>
      <c r="M685" s="56"/>
      <c r="N685" s="56"/>
      <c r="O685" s="56"/>
      <c r="P685" s="56">
        <f t="shared" si="280"/>
        <v>-110481.4</v>
      </c>
    </row>
    <row r="686" spans="1:16">
      <c r="A686" s="67" t="s">
        <v>116</v>
      </c>
      <c r="B686" s="33" t="s">
        <v>35</v>
      </c>
      <c r="C686" s="67" t="s">
        <v>117</v>
      </c>
      <c r="D686" s="56">
        <v>-2013.02</v>
      </c>
      <c r="E686" s="56">
        <v>-6927.57</v>
      </c>
      <c r="F686" s="56">
        <v>-8264.69</v>
      </c>
      <c r="G686" s="56">
        <v>-8380.49</v>
      </c>
      <c r="H686" s="56">
        <v>-9652.59</v>
      </c>
      <c r="I686" s="56">
        <v>-9396.8700000000008</v>
      </c>
      <c r="J686" s="56">
        <v>-10631.32</v>
      </c>
      <c r="K686" s="56">
        <v>-10591.78</v>
      </c>
      <c r="L686" s="56"/>
      <c r="M686" s="56"/>
      <c r="N686" s="56"/>
      <c r="O686" s="56"/>
      <c r="P686" s="56">
        <f t="shared" si="280"/>
        <v>-65858.33</v>
      </c>
    </row>
    <row r="687" spans="1:16">
      <c r="A687" s="67" t="s">
        <v>1093</v>
      </c>
      <c r="B687" s="33" t="s">
        <v>29</v>
      </c>
      <c r="C687" s="67" t="s">
        <v>1094</v>
      </c>
      <c r="D687" s="56"/>
      <c r="E687" s="56"/>
      <c r="F687" s="56">
        <v>-3.25</v>
      </c>
      <c r="G687" s="56"/>
      <c r="H687" s="56"/>
      <c r="I687" s="56"/>
      <c r="J687" s="56"/>
      <c r="K687" s="56"/>
      <c r="L687" s="56"/>
      <c r="M687" s="56"/>
      <c r="N687" s="56"/>
      <c r="O687" s="56"/>
      <c r="P687" s="56">
        <f t="shared" si="280"/>
        <v>-3.25</v>
      </c>
    </row>
    <row r="688" spans="1:16">
      <c r="A688" s="67" t="s">
        <v>1095</v>
      </c>
      <c r="B688" s="33" t="s">
        <v>32</v>
      </c>
      <c r="C688" s="67" t="s">
        <v>1096</v>
      </c>
      <c r="D688" s="56"/>
      <c r="E688" s="56"/>
      <c r="F688" s="56">
        <v>-1.36</v>
      </c>
      <c r="G688" s="56"/>
      <c r="H688" s="56"/>
      <c r="I688" s="56"/>
      <c r="J688" s="56"/>
      <c r="K688" s="56"/>
      <c r="L688" s="56"/>
      <c r="M688" s="56"/>
      <c r="N688" s="56"/>
      <c r="O688" s="56"/>
      <c r="P688" s="56">
        <f t="shared" si="280"/>
        <v>-1.36</v>
      </c>
    </row>
    <row r="689" spans="1:16">
      <c r="A689" s="67" t="s">
        <v>1097</v>
      </c>
      <c r="B689" s="33" t="s">
        <v>35</v>
      </c>
      <c r="C689" s="67" t="s">
        <v>1098</v>
      </c>
      <c r="D689" s="56"/>
      <c r="E689" s="56"/>
      <c r="F689" s="56">
        <v>-0.81</v>
      </c>
      <c r="G689" s="56"/>
      <c r="H689" s="56"/>
      <c r="I689" s="56"/>
      <c r="J689" s="56"/>
      <c r="K689" s="56"/>
      <c r="L689" s="56"/>
      <c r="M689" s="56"/>
      <c r="N689" s="56"/>
      <c r="O689" s="56"/>
      <c r="P689" s="56">
        <f t="shared" si="280"/>
        <v>-0.81</v>
      </c>
    </row>
    <row r="690" spans="1:16">
      <c r="A690" s="67"/>
      <c r="B690" s="33"/>
      <c r="C690" s="66" t="s">
        <v>1519</v>
      </c>
      <c r="D690" s="42">
        <f>SUM(D691:D726)</f>
        <v>-8598.17</v>
      </c>
      <c r="E690" s="42">
        <f t="shared" ref="E690:P690" si="286">SUM(E691:E727)</f>
        <v>-7796.51</v>
      </c>
      <c r="F690" s="42">
        <f t="shared" si="286"/>
        <v>-18627.519999999997</v>
      </c>
      <c r="G690" s="42">
        <f t="shared" si="286"/>
        <v>-24002.010000000002</v>
      </c>
      <c r="H690" s="42">
        <f t="shared" si="286"/>
        <v>-21704.109999999997</v>
      </c>
      <c r="I690" s="42">
        <f t="shared" si="286"/>
        <v>-45894.47</v>
      </c>
      <c r="J690" s="42">
        <f t="shared" si="286"/>
        <v>-116109.79</v>
      </c>
      <c r="K690" s="42">
        <f t="shared" si="286"/>
        <v>-87275.470000000016</v>
      </c>
      <c r="L690" s="42">
        <f t="shared" si="286"/>
        <v>0</v>
      </c>
      <c r="M690" s="42">
        <f t="shared" si="286"/>
        <v>0</v>
      </c>
      <c r="N690" s="42">
        <f t="shared" si="286"/>
        <v>0</v>
      </c>
      <c r="O690" s="42">
        <f t="shared" si="286"/>
        <v>0</v>
      </c>
      <c r="P690" s="42">
        <f t="shared" si="286"/>
        <v>-330008.0500000001</v>
      </c>
    </row>
    <row r="691" spans="1:16" ht="13.5" customHeight="1">
      <c r="A691" s="67" t="s">
        <v>28</v>
      </c>
      <c r="B691" s="33" t="s">
        <v>29</v>
      </c>
      <c r="C691" s="67" t="s">
        <v>30</v>
      </c>
      <c r="D691" s="56">
        <v>-541.96</v>
      </c>
      <c r="E691" s="56"/>
      <c r="F691" s="56">
        <v>-3101.39</v>
      </c>
      <c r="G691" s="56">
        <v>-196.57</v>
      </c>
      <c r="H691" s="56"/>
      <c r="I691" s="56">
        <v>-514.41999999999996</v>
      </c>
      <c r="J691" s="56">
        <v>-1825.24</v>
      </c>
      <c r="K691" s="56"/>
      <c r="L691" s="56"/>
      <c r="M691" s="56"/>
      <c r="N691" s="56"/>
      <c r="O691" s="56"/>
      <c r="P691" s="56">
        <f t="shared" si="280"/>
        <v>-6179.58</v>
      </c>
    </row>
    <row r="692" spans="1:16">
      <c r="A692" s="67" t="s">
        <v>31</v>
      </c>
      <c r="B692" s="33" t="s">
        <v>32</v>
      </c>
      <c r="C692" s="67" t="s">
        <v>33</v>
      </c>
      <c r="D692" s="56">
        <v>-225.82</v>
      </c>
      <c r="E692" s="56"/>
      <c r="F692" s="56">
        <v>-1292.26</v>
      </c>
      <c r="G692" s="56">
        <v>-81.900000000000006</v>
      </c>
      <c r="H692" s="56"/>
      <c r="I692" s="56">
        <v>-214.34</v>
      </c>
      <c r="J692" s="56">
        <v>-760.54</v>
      </c>
      <c r="K692" s="56"/>
      <c r="L692" s="56"/>
      <c r="M692" s="56"/>
      <c r="N692" s="56"/>
      <c r="O692" s="56"/>
      <c r="P692" s="56">
        <f t="shared" si="280"/>
        <v>-2574.8599999999997</v>
      </c>
    </row>
    <row r="693" spans="1:16">
      <c r="A693" s="67" t="s">
        <v>34</v>
      </c>
      <c r="B693" s="33" t="s">
        <v>35</v>
      </c>
      <c r="C693" s="67" t="s">
        <v>36</v>
      </c>
      <c r="D693" s="56">
        <v>-135.49</v>
      </c>
      <c r="E693" s="56"/>
      <c r="F693" s="56">
        <v>-775.37</v>
      </c>
      <c r="G693" s="56">
        <v>-49.14</v>
      </c>
      <c r="H693" s="56"/>
      <c r="I693" s="56">
        <v>-128.61000000000001</v>
      </c>
      <c r="J693" s="56">
        <v>-456.34</v>
      </c>
      <c r="K693" s="56"/>
      <c r="L693" s="56"/>
      <c r="M693" s="56"/>
      <c r="N693" s="56"/>
      <c r="O693" s="56"/>
      <c r="P693" s="56">
        <f t="shared" si="280"/>
        <v>-1544.95</v>
      </c>
    </row>
    <row r="694" spans="1:16">
      <c r="A694" s="67" t="s">
        <v>112</v>
      </c>
      <c r="B694" s="33" t="s">
        <v>29</v>
      </c>
      <c r="C694" s="67" t="s">
        <v>113</v>
      </c>
      <c r="D694" s="56">
        <v>-61.18</v>
      </c>
      <c r="E694" s="56"/>
      <c r="F694" s="56"/>
      <c r="G694" s="56">
        <v>-6548.49</v>
      </c>
      <c r="H694" s="56">
        <v>-11870.75</v>
      </c>
      <c r="I694" s="56">
        <v>-5181.47</v>
      </c>
      <c r="J694" s="56">
        <v>-22326.03</v>
      </c>
      <c r="K694" s="56"/>
      <c r="L694" s="56"/>
      <c r="M694" s="56"/>
      <c r="N694" s="56"/>
      <c r="O694" s="56"/>
      <c r="P694" s="56">
        <f>SUM(D694:O694)</f>
        <v>-45987.92</v>
      </c>
    </row>
    <row r="695" spans="1:16">
      <c r="A695" s="67" t="s">
        <v>114</v>
      </c>
      <c r="B695" s="33" t="s">
        <v>32</v>
      </c>
      <c r="C695" s="67" t="s">
        <v>115</v>
      </c>
      <c r="D695" s="56">
        <v>-25.49</v>
      </c>
      <c r="E695" s="56"/>
      <c r="F695" s="56"/>
      <c r="G695" s="56">
        <v>-2728.54</v>
      </c>
      <c r="H695" s="56">
        <v>-4946.1499999999996</v>
      </c>
      <c r="I695" s="56">
        <v>-2158.96</v>
      </c>
      <c r="J695" s="56">
        <v>-9302.5300000000007</v>
      </c>
      <c r="K695" s="56"/>
      <c r="L695" s="56"/>
      <c r="M695" s="56"/>
      <c r="N695" s="56"/>
      <c r="O695" s="56"/>
      <c r="P695" s="56">
        <f>SUM(D695:O695)</f>
        <v>-19161.669999999998</v>
      </c>
    </row>
    <row r="696" spans="1:16">
      <c r="A696" s="67" t="s">
        <v>116</v>
      </c>
      <c r="B696" s="33" t="s">
        <v>35</v>
      </c>
      <c r="C696" s="67" t="s">
        <v>117</v>
      </c>
      <c r="D696" s="56">
        <v>-15.29</v>
      </c>
      <c r="E696" s="56"/>
      <c r="F696" s="56"/>
      <c r="G696" s="56">
        <v>-1637.12</v>
      </c>
      <c r="H696" s="56">
        <v>-2967.69</v>
      </c>
      <c r="I696" s="56">
        <v>-1295.3699999999999</v>
      </c>
      <c r="J696" s="56">
        <v>-5581.53</v>
      </c>
      <c r="K696" s="56"/>
      <c r="L696" s="56"/>
      <c r="M696" s="56"/>
      <c r="N696" s="56"/>
      <c r="O696" s="56"/>
      <c r="P696" s="56">
        <f>SUM(D696:O696)</f>
        <v>-11497</v>
      </c>
    </row>
    <row r="697" spans="1:16">
      <c r="A697" s="67" t="s">
        <v>101</v>
      </c>
      <c r="B697" s="33" t="s">
        <v>29</v>
      </c>
      <c r="C697" s="67" t="s">
        <v>102</v>
      </c>
      <c r="D697" s="56"/>
      <c r="E697" s="56">
        <v>-925.22</v>
      </c>
      <c r="F697" s="56"/>
      <c r="G697" s="56"/>
      <c r="H697" s="56"/>
      <c r="I697" s="56">
        <v>-580.49</v>
      </c>
      <c r="J697" s="56"/>
      <c r="K697" s="56"/>
      <c r="L697" s="56"/>
      <c r="M697" s="56"/>
      <c r="N697" s="56"/>
      <c r="O697" s="56"/>
      <c r="P697" s="56">
        <f t="shared" si="280"/>
        <v>-1505.71</v>
      </c>
    </row>
    <row r="698" spans="1:16">
      <c r="A698" s="67" t="s">
        <v>103</v>
      </c>
      <c r="B698" s="33" t="s">
        <v>32</v>
      </c>
      <c r="C698" s="67" t="s">
        <v>104</v>
      </c>
      <c r="D698" s="56"/>
      <c r="E698" s="56">
        <v>-385.51</v>
      </c>
      <c r="F698" s="56"/>
      <c r="G698" s="56"/>
      <c r="H698" s="56"/>
      <c r="I698" s="56">
        <v>-241.88</v>
      </c>
      <c r="J698" s="56"/>
      <c r="K698" s="56"/>
      <c r="L698" s="56"/>
      <c r="M698" s="56"/>
      <c r="N698" s="56"/>
      <c r="O698" s="56"/>
      <c r="P698" s="56">
        <f t="shared" si="280"/>
        <v>-627.39</v>
      </c>
    </row>
    <row r="699" spans="1:16">
      <c r="A699" s="67" t="s">
        <v>105</v>
      </c>
      <c r="B699" s="33" t="s">
        <v>35</v>
      </c>
      <c r="C699" s="67" t="s">
        <v>106</v>
      </c>
      <c r="D699" s="56"/>
      <c r="E699" s="56">
        <v>-231.31</v>
      </c>
      <c r="F699" s="56"/>
      <c r="G699" s="56"/>
      <c r="H699" s="56"/>
      <c r="I699" s="56">
        <v>-145.13</v>
      </c>
      <c r="J699" s="56"/>
      <c r="K699" s="56"/>
      <c r="L699" s="56"/>
      <c r="M699" s="56"/>
      <c r="N699" s="56"/>
      <c r="O699" s="56"/>
      <c r="P699" s="56">
        <f t="shared" si="280"/>
        <v>-376.44</v>
      </c>
    </row>
    <row r="700" spans="1:16">
      <c r="A700" s="67" t="s">
        <v>112</v>
      </c>
      <c r="B700" s="33" t="s">
        <v>29</v>
      </c>
      <c r="C700" s="67" t="s">
        <v>113</v>
      </c>
      <c r="D700" s="56"/>
      <c r="E700" s="56">
        <v>-377.84</v>
      </c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>
        <f t="shared" si="280"/>
        <v>-377.84</v>
      </c>
    </row>
    <row r="701" spans="1:16">
      <c r="A701" s="67" t="s">
        <v>114</v>
      </c>
      <c r="B701" s="33" t="s">
        <v>32</v>
      </c>
      <c r="C701" s="67" t="s">
        <v>115</v>
      </c>
      <c r="D701" s="56"/>
      <c r="E701" s="56">
        <v>-157.44</v>
      </c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>
        <f t="shared" si="280"/>
        <v>-157.44</v>
      </c>
    </row>
    <row r="702" spans="1:16">
      <c r="A702" s="67" t="s">
        <v>116</v>
      </c>
      <c r="B702" s="33" t="s">
        <v>35</v>
      </c>
      <c r="C702" s="67" t="s">
        <v>117</v>
      </c>
      <c r="D702" s="56"/>
      <c r="E702" s="56">
        <v>-94.46</v>
      </c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>
        <f t="shared" si="280"/>
        <v>-94.46</v>
      </c>
    </row>
    <row r="703" spans="1:16">
      <c r="A703" s="67" t="s">
        <v>122</v>
      </c>
      <c r="B703" s="33" t="s">
        <v>123</v>
      </c>
      <c r="C703" s="67" t="s">
        <v>124</v>
      </c>
      <c r="D703" s="56"/>
      <c r="E703" s="56"/>
      <c r="F703" s="56">
        <v>-109.82</v>
      </c>
      <c r="G703" s="56">
        <v>-1324.38</v>
      </c>
      <c r="H703" s="56">
        <v>-496.51</v>
      </c>
      <c r="I703" s="56"/>
      <c r="J703" s="56">
        <v>-510.82</v>
      </c>
      <c r="K703" s="56">
        <v>-106.63</v>
      </c>
      <c r="L703" s="56"/>
      <c r="M703" s="56"/>
      <c r="N703" s="56"/>
      <c r="O703" s="56"/>
      <c r="P703" s="56">
        <f>SUM(D703:O703)</f>
        <v>-2548.1600000000003</v>
      </c>
    </row>
    <row r="704" spans="1:16" ht="22.5">
      <c r="A704" s="67" t="s">
        <v>128</v>
      </c>
      <c r="B704" s="33" t="s">
        <v>29</v>
      </c>
      <c r="C704" s="68" t="s">
        <v>129</v>
      </c>
      <c r="D704" s="56">
        <v>-207.54</v>
      </c>
      <c r="E704" s="56"/>
      <c r="F704" s="56">
        <v>-974.17</v>
      </c>
      <c r="G704" s="56">
        <v>-109.82</v>
      </c>
      <c r="H704" s="56"/>
      <c r="I704" s="56"/>
      <c r="J704" s="56">
        <v>-219.65</v>
      </c>
      <c r="K704" s="56"/>
      <c r="L704" s="56"/>
      <c r="M704" s="56"/>
      <c r="N704" s="56"/>
      <c r="O704" s="56"/>
      <c r="P704" s="56">
        <f t="shared" si="280"/>
        <v>-1511.18</v>
      </c>
    </row>
    <row r="705" spans="1:16" ht="12" customHeight="1">
      <c r="A705" s="67" t="s">
        <v>148</v>
      </c>
      <c r="B705" s="33" t="s">
        <v>29</v>
      </c>
      <c r="C705" s="68" t="s">
        <v>149</v>
      </c>
      <c r="D705" s="56">
        <v>-19.309999999999999</v>
      </c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>
        <f t="shared" si="280"/>
        <v>-19.309999999999999</v>
      </c>
    </row>
    <row r="706" spans="1:16" ht="12" customHeight="1">
      <c r="A706" s="101" t="s">
        <v>172</v>
      </c>
      <c r="B706" s="98" t="s">
        <v>173</v>
      </c>
      <c r="C706" s="102" t="s">
        <v>1520</v>
      </c>
      <c r="D706" s="60"/>
      <c r="E706" s="60"/>
      <c r="F706" s="60"/>
      <c r="G706" s="60"/>
      <c r="H706" s="60"/>
      <c r="I706" s="60">
        <v>-2556.8000000000002</v>
      </c>
      <c r="J706" s="60">
        <v>0</v>
      </c>
      <c r="K706" s="60"/>
      <c r="L706" s="60"/>
      <c r="M706" s="60"/>
      <c r="N706" s="60"/>
      <c r="O706" s="60"/>
      <c r="P706" s="60">
        <f t="shared" si="280"/>
        <v>-2556.8000000000002</v>
      </c>
    </row>
    <row r="707" spans="1:16" ht="12" customHeight="1">
      <c r="A707" s="67" t="s">
        <v>175</v>
      </c>
      <c r="B707" s="33" t="s">
        <v>173</v>
      </c>
      <c r="C707" s="68" t="s">
        <v>176</v>
      </c>
      <c r="D707" s="56">
        <v>-3277.76</v>
      </c>
      <c r="E707" s="56">
        <v>-1249.48</v>
      </c>
      <c r="F707" s="56">
        <v>-375.28</v>
      </c>
      <c r="G707" s="56">
        <v>-449.6</v>
      </c>
      <c r="H707" s="56">
        <v>-299.01</v>
      </c>
      <c r="I707" s="56">
        <v>-5084.21</v>
      </c>
      <c r="J707" s="56">
        <v>-10137.15</v>
      </c>
      <c r="K707" s="56">
        <v>-18238.560000000001</v>
      </c>
      <c r="L707" s="56"/>
      <c r="M707" s="56"/>
      <c r="N707" s="56"/>
      <c r="O707" s="56"/>
      <c r="P707" s="56">
        <f t="shared" si="280"/>
        <v>-39111.050000000003</v>
      </c>
    </row>
    <row r="708" spans="1:16" ht="12" customHeight="1">
      <c r="A708" s="67" t="s">
        <v>179</v>
      </c>
      <c r="B708" s="33" t="s">
        <v>173</v>
      </c>
      <c r="C708" s="68" t="s">
        <v>180</v>
      </c>
      <c r="D708" s="56">
        <v>-2248</v>
      </c>
      <c r="E708" s="56"/>
      <c r="F708" s="56"/>
      <c r="G708" s="56"/>
      <c r="H708" s="56">
        <v>-674.4</v>
      </c>
      <c r="I708" s="56">
        <v>0</v>
      </c>
      <c r="J708" s="56">
        <v>-224.8</v>
      </c>
      <c r="K708" s="56"/>
      <c r="L708" s="56"/>
      <c r="M708" s="56"/>
      <c r="N708" s="56"/>
      <c r="O708" s="56"/>
      <c r="P708" s="56">
        <f t="shared" si="280"/>
        <v>-3147.2000000000003</v>
      </c>
    </row>
    <row r="709" spans="1:16" ht="12" customHeight="1">
      <c r="A709" s="67" t="s">
        <v>183</v>
      </c>
      <c r="B709" s="33" t="s">
        <v>173</v>
      </c>
      <c r="C709" s="68" t="s">
        <v>184</v>
      </c>
      <c r="D709" s="56">
        <v>-307.10000000000002</v>
      </c>
      <c r="E709" s="56">
        <v>-981.5</v>
      </c>
      <c r="F709" s="56">
        <v>-674.4</v>
      </c>
      <c r="G709" s="56">
        <v>-1348.8</v>
      </c>
      <c r="H709" s="56">
        <v>-449.6</v>
      </c>
      <c r="I709" s="56">
        <v>-224.8</v>
      </c>
      <c r="J709" s="56">
        <v>-174.45</v>
      </c>
      <c r="K709" s="56">
        <v>-224.8</v>
      </c>
      <c r="L709" s="56"/>
      <c r="M709" s="56"/>
      <c r="N709" s="56"/>
      <c r="O709" s="56"/>
      <c r="P709" s="56">
        <f t="shared" si="280"/>
        <v>-4385.4500000000007</v>
      </c>
    </row>
    <row r="710" spans="1:16" ht="12" customHeight="1">
      <c r="A710" s="67" t="s">
        <v>187</v>
      </c>
      <c r="B710" s="33" t="s">
        <v>173</v>
      </c>
      <c r="C710" s="68" t="s">
        <v>188</v>
      </c>
      <c r="D710" s="56"/>
      <c r="E710" s="56">
        <v>-224.8</v>
      </c>
      <c r="F710" s="56">
        <v>-674.4</v>
      </c>
      <c r="G710" s="56">
        <v>-449.6</v>
      </c>
      <c r="H710" s="56"/>
      <c r="I710" s="56">
        <v>-826.65</v>
      </c>
      <c r="J710" s="56">
        <v>0</v>
      </c>
      <c r="K710" s="56"/>
      <c r="L710" s="56"/>
      <c r="M710" s="56"/>
      <c r="N710" s="56"/>
      <c r="O710" s="56"/>
      <c r="P710" s="56">
        <f t="shared" si="280"/>
        <v>-2175.4500000000003</v>
      </c>
    </row>
    <row r="711" spans="1:16" ht="12" customHeight="1">
      <c r="A711" s="67" t="s">
        <v>199</v>
      </c>
      <c r="B711" s="33" t="s">
        <v>173</v>
      </c>
      <c r="C711" s="68" t="s">
        <v>1521</v>
      </c>
      <c r="D711" s="56">
        <v>-1533.23</v>
      </c>
      <c r="E711" s="56">
        <v>-490.4</v>
      </c>
      <c r="F711" s="56">
        <v>-9828.1</v>
      </c>
      <c r="G711" s="56">
        <v>-1224.3399999999999</v>
      </c>
      <c r="H711" s="56"/>
      <c r="I711" s="56">
        <v>-26471.58</v>
      </c>
      <c r="J711" s="56">
        <v>-44782.53</v>
      </c>
      <c r="K711" s="56">
        <v>-57380.75</v>
      </c>
      <c r="L711" s="56"/>
      <c r="M711" s="56"/>
      <c r="N711" s="56"/>
      <c r="O711" s="56"/>
      <c r="P711" s="56">
        <f t="shared" si="280"/>
        <v>-141710.93</v>
      </c>
    </row>
    <row r="712" spans="1:16" ht="12" customHeight="1">
      <c r="A712" s="101" t="s">
        <v>201</v>
      </c>
      <c r="B712" s="98" t="s">
        <v>173</v>
      </c>
      <c r="C712" s="102" t="s">
        <v>1522</v>
      </c>
      <c r="D712" s="60"/>
      <c r="E712" s="60"/>
      <c r="F712" s="60"/>
      <c r="G712" s="60"/>
      <c r="H712" s="60"/>
      <c r="I712" s="60">
        <v>-269.45999999999998</v>
      </c>
      <c r="J712" s="60">
        <v>0</v>
      </c>
      <c r="K712" s="60"/>
      <c r="L712" s="60"/>
      <c r="M712" s="60"/>
      <c r="N712" s="60"/>
      <c r="O712" s="60"/>
      <c r="P712" s="60">
        <f t="shared" si="280"/>
        <v>-269.45999999999998</v>
      </c>
    </row>
    <row r="713" spans="1:16" ht="12" customHeight="1">
      <c r="A713" s="67" t="s">
        <v>303</v>
      </c>
      <c r="B713" s="33" t="s">
        <v>304</v>
      </c>
      <c r="C713" s="68" t="s">
        <v>305</v>
      </c>
      <c r="D713" s="56"/>
      <c r="E713" s="56"/>
      <c r="F713" s="56"/>
      <c r="G713" s="56"/>
      <c r="H713" s="56"/>
      <c r="I713" s="56"/>
      <c r="J713" s="56"/>
      <c r="K713" s="56">
        <v>-2092.9899999999998</v>
      </c>
      <c r="L713" s="56"/>
      <c r="M713" s="56"/>
      <c r="N713" s="56"/>
      <c r="O713" s="56"/>
      <c r="P713" s="56">
        <f t="shared" si="280"/>
        <v>-2092.9899999999998</v>
      </c>
    </row>
    <row r="714" spans="1:16" ht="12" customHeight="1">
      <c r="A714" s="67" t="s">
        <v>549</v>
      </c>
      <c r="B714" s="33" t="s">
        <v>550</v>
      </c>
      <c r="C714" s="68" t="s">
        <v>551</v>
      </c>
      <c r="D714" s="56"/>
      <c r="E714" s="56"/>
      <c r="F714" s="56"/>
      <c r="G714" s="56">
        <v>-501.11</v>
      </c>
      <c r="H714" s="56"/>
      <c r="I714" s="56"/>
      <c r="J714" s="56">
        <v>-1095.83</v>
      </c>
      <c r="K714" s="56"/>
      <c r="L714" s="56"/>
      <c r="M714" s="56"/>
      <c r="N714" s="56"/>
      <c r="O714" s="56"/>
      <c r="P714" s="56">
        <f t="shared" si="280"/>
        <v>-1596.94</v>
      </c>
    </row>
    <row r="715" spans="1:16" ht="12" customHeight="1">
      <c r="A715" s="67" t="s">
        <v>560</v>
      </c>
      <c r="B715" s="33" t="s">
        <v>561</v>
      </c>
      <c r="C715" s="68" t="s">
        <v>562</v>
      </c>
      <c r="D715" s="56"/>
      <c r="E715" s="56"/>
      <c r="F715" s="56"/>
      <c r="G715" s="56"/>
      <c r="H715" s="56"/>
      <c r="I715" s="56"/>
      <c r="J715" s="56"/>
      <c r="K715" s="56">
        <v>-9231.74</v>
      </c>
      <c r="L715" s="56"/>
      <c r="M715" s="56"/>
      <c r="N715" s="56"/>
      <c r="O715" s="56"/>
      <c r="P715" s="56">
        <f t="shared" si="280"/>
        <v>-9231.74</v>
      </c>
    </row>
    <row r="716" spans="1:16" ht="12" customHeight="1">
      <c r="A716" s="67" t="s">
        <v>583</v>
      </c>
      <c r="B716" s="33" t="s">
        <v>584</v>
      </c>
      <c r="C716" s="68" t="s">
        <v>585</v>
      </c>
      <c r="D716" s="56"/>
      <c r="E716" s="56"/>
      <c r="F716" s="56"/>
      <c r="G716" s="56"/>
      <c r="H716" s="56"/>
      <c r="I716" s="56"/>
      <c r="J716" s="56">
        <v>-5116.62</v>
      </c>
      <c r="K716" s="56"/>
      <c r="L716" s="56"/>
      <c r="M716" s="56"/>
      <c r="N716" s="56"/>
      <c r="O716" s="56"/>
      <c r="P716" s="56">
        <f t="shared" si="280"/>
        <v>-5116.62</v>
      </c>
    </row>
    <row r="717" spans="1:16" ht="12" customHeight="1">
      <c r="A717" s="67" t="s">
        <v>586</v>
      </c>
      <c r="B717" s="33" t="s">
        <v>587</v>
      </c>
      <c r="C717" s="68" t="s">
        <v>588</v>
      </c>
      <c r="D717" s="56"/>
      <c r="E717" s="56"/>
      <c r="F717" s="56"/>
      <c r="G717" s="56">
        <v>-3411.44</v>
      </c>
      <c r="H717" s="56"/>
      <c r="I717" s="56"/>
      <c r="J717" s="56"/>
      <c r="K717" s="56"/>
      <c r="L717" s="56"/>
      <c r="M717" s="56"/>
      <c r="N717" s="56"/>
      <c r="O717" s="56"/>
      <c r="P717" s="56">
        <f t="shared" si="280"/>
        <v>-3411.44</v>
      </c>
    </row>
    <row r="718" spans="1:16" ht="12" customHeight="1">
      <c r="A718" s="67" t="s">
        <v>592</v>
      </c>
      <c r="B718" s="33" t="s">
        <v>593</v>
      </c>
      <c r="C718" s="68" t="s">
        <v>594</v>
      </c>
      <c r="D718" s="56"/>
      <c r="E718" s="56"/>
      <c r="F718" s="56"/>
      <c r="G718" s="56"/>
      <c r="H718" s="56"/>
      <c r="I718" s="56"/>
      <c r="J718" s="56">
        <v>-1994.7</v>
      </c>
      <c r="K718" s="56"/>
      <c r="L718" s="56"/>
      <c r="M718" s="56"/>
      <c r="N718" s="56"/>
      <c r="O718" s="56"/>
      <c r="P718" s="56">
        <f t="shared" si="280"/>
        <v>-1994.7</v>
      </c>
    </row>
    <row r="719" spans="1:16" ht="12" customHeight="1">
      <c r="A719" s="67" t="s">
        <v>620</v>
      </c>
      <c r="B719" s="33" t="s">
        <v>621</v>
      </c>
      <c r="C719" s="68" t="s">
        <v>622</v>
      </c>
      <c r="D719" s="56"/>
      <c r="E719" s="56">
        <v>-1648.07</v>
      </c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>
        <f t="shared" si="280"/>
        <v>-1648.07</v>
      </c>
    </row>
    <row r="720" spans="1:16" ht="12" customHeight="1">
      <c r="A720" s="67" t="s">
        <v>635</v>
      </c>
      <c r="B720" s="33" t="s">
        <v>636</v>
      </c>
      <c r="C720" s="68" t="s">
        <v>637</v>
      </c>
      <c r="D720" s="56"/>
      <c r="E720" s="56"/>
      <c r="F720" s="56"/>
      <c r="G720" s="56"/>
      <c r="H720" s="56"/>
      <c r="I720" s="56"/>
      <c r="J720" s="56">
        <v>-3113.4</v>
      </c>
      <c r="K720" s="56"/>
      <c r="L720" s="56"/>
      <c r="M720" s="56"/>
      <c r="N720" s="56"/>
      <c r="O720" s="56"/>
      <c r="P720" s="56">
        <f t="shared" si="280"/>
        <v>-3113.4</v>
      </c>
    </row>
    <row r="721" spans="1:16" ht="12" customHeight="1">
      <c r="A721" s="67" t="s">
        <v>644</v>
      </c>
      <c r="B721" s="33" t="s">
        <v>645</v>
      </c>
      <c r="C721" s="68" t="s">
        <v>646</v>
      </c>
      <c r="D721" s="56"/>
      <c r="E721" s="56"/>
      <c r="F721" s="56"/>
      <c r="G721" s="56"/>
      <c r="H721" s="56"/>
      <c r="I721" s="56"/>
      <c r="J721" s="56">
        <v>-7737.63</v>
      </c>
      <c r="K721" s="56"/>
      <c r="L721" s="56"/>
      <c r="M721" s="56"/>
      <c r="N721" s="56"/>
      <c r="O721" s="56"/>
      <c r="P721" s="56">
        <f t="shared" si="280"/>
        <v>-7737.63</v>
      </c>
    </row>
    <row r="722" spans="1:16" ht="12" customHeight="1">
      <c r="A722" s="67" t="s">
        <v>668</v>
      </c>
      <c r="B722" s="33" t="s">
        <v>669</v>
      </c>
      <c r="C722" s="68" t="s">
        <v>670</v>
      </c>
      <c r="D722" s="56"/>
      <c r="E722" s="56"/>
      <c r="F722" s="56"/>
      <c r="G722" s="56">
        <v>-2321.58</v>
      </c>
      <c r="H722" s="56"/>
      <c r="I722" s="56"/>
      <c r="J722" s="56"/>
      <c r="K722" s="56"/>
      <c r="L722" s="56"/>
      <c r="M722" s="56"/>
      <c r="N722" s="56"/>
      <c r="O722" s="56"/>
      <c r="P722" s="56">
        <f t="shared" si="280"/>
        <v>-2321.58</v>
      </c>
    </row>
    <row r="723" spans="1:16" ht="12" customHeight="1">
      <c r="A723" s="67" t="s">
        <v>673</v>
      </c>
      <c r="B723" s="33" t="s">
        <v>674</v>
      </c>
      <c r="C723" s="68" t="s">
        <v>675</v>
      </c>
      <c r="D723" s="56"/>
      <c r="E723" s="56"/>
      <c r="F723" s="56"/>
      <c r="G723" s="56">
        <v>-1619.58</v>
      </c>
      <c r="H723" s="56"/>
      <c r="I723" s="56"/>
      <c r="J723" s="56"/>
      <c r="K723" s="56"/>
      <c r="L723" s="56"/>
      <c r="M723" s="56"/>
      <c r="N723" s="56"/>
      <c r="O723" s="56"/>
      <c r="P723" s="56">
        <f t="shared" si="280"/>
        <v>-1619.58</v>
      </c>
    </row>
    <row r="724" spans="1:16" ht="12" customHeight="1">
      <c r="A724" s="101" t="s">
        <v>1335</v>
      </c>
      <c r="B724" s="98" t="s">
        <v>173</v>
      </c>
      <c r="C724" s="102" t="s">
        <v>1523</v>
      </c>
      <c r="D724" s="60"/>
      <c r="E724" s="60"/>
      <c r="F724" s="60"/>
      <c r="G724" s="60"/>
      <c r="H724" s="60"/>
      <c r="I724" s="60">
        <v>-0.3</v>
      </c>
      <c r="J724" s="60"/>
      <c r="K724" s="60"/>
      <c r="L724" s="60"/>
      <c r="M724" s="60"/>
      <c r="N724" s="60"/>
      <c r="O724" s="60"/>
      <c r="P724" s="60">
        <f t="shared" si="280"/>
        <v>-0.3</v>
      </c>
    </row>
    <row r="725" spans="1:16">
      <c r="A725" s="67" t="s">
        <v>1337</v>
      </c>
      <c r="B725" s="33" t="s">
        <v>29</v>
      </c>
      <c r="C725" s="67" t="s">
        <v>1338</v>
      </c>
      <c r="D725" s="56"/>
      <c r="E725" s="56">
        <v>-228</v>
      </c>
      <c r="F725" s="56">
        <v>-648.44000000000005</v>
      </c>
      <c r="G725" s="56"/>
      <c r="H725" s="56"/>
      <c r="I725" s="56"/>
      <c r="J725" s="56"/>
      <c r="K725" s="56"/>
      <c r="L725" s="56"/>
      <c r="M725" s="56"/>
      <c r="N725" s="56"/>
      <c r="O725" s="56"/>
      <c r="P725" s="56">
        <f t="shared" si="280"/>
        <v>-876.44</v>
      </c>
    </row>
    <row r="726" spans="1:16">
      <c r="A726" s="67" t="s">
        <v>1411</v>
      </c>
      <c r="B726" s="33" t="s">
        <v>593</v>
      </c>
      <c r="C726" s="67" t="s">
        <v>1412</v>
      </c>
      <c r="D726" s="56"/>
      <c r="E726" s="56"/>
      <c r="F726" s="56"/>
      <c r="G726" s="56"/>
      <c r="H726" s="56"/>
      <c r="I726" s="56"/>
      <c r="J726" s="56">
        <v>-750</v>
      </c>
      <c r="K726" s="56"/>
      <c r="L726" s="56"/>
      <c r="M726" s="56"/>
      <c r="N726" s="56"/>
      <c r="O726" s="56"/>
      <c r="P726" s="56">
        <f t="shared" si="280"/>
        <v>-750</v>
      </c>
    </row>
    <row r="727" spans="1:16">
      <c r="A727" s="67" t="s">
        <v>1524</v>
      </c>
      <c r="B727" s="33" t="s">
        <v>173</v>
      </c>
      <c r="C727" s="67" t="s">
        <v>1525</v>
      </c>
      <c r="D727" s="56"/>
      <c r="E727" s="56">
        <v>-802.48</v>
      </c>
      <c r="F727" s="56">
        <v>-173.89</v>
      </c>
      <c r="G727" s="56"/>
      <c r="H727" s="56"/>
      <c r="I727" s="56"/>
      <c r="J727" s="56"/>
      <c r="K727" s="56"/>
      <c r="L727" s="56"/>
      <c r="M727" s="56"/>
      <c r="N727" s="56"/>
      <c r="O727" s="56"/>
      <c r="P727" s="56">
        <f t="shared" si="280"/>
        <v>-976.37</v>
      </c>
    </row>
    <row r="728" spans="1:16">
      <c r="A728" s="67"/>
      <c r="B728" s="33"/>
      <c r="C728" s="66" t="s">
        <v>1526</v>
      </c>
      <c r="D728" s="42">
        <f t="shared" ref="D728:P728" si="287">SUM(D729:D766)</f>
        <v>-1567012.4399999997</v>
      </c>
      <c r="E728" s="42">
        <f t="shared" si="287"/>
        <v>-138048.11000000002</v>
      </c>
      <c r="F728" s="42">
        <f t="shared" si="287"/>
        <v>-322730.44000000012</v>
      </c>
      <c r="G728" s="42">
        <f t="shared" si="287"/>
        <v>-91255.3</v>
      </c>
      <c r="H728" s="42">
        <f t="shared" si="287"/>
        <v>-102532.58999999998</v>
      </c>
      <c r="I728" s="42">
        <f t="shared" si="287"/>
        <v>-43211.56</v>
      </c>
      <c r="J728" s="42">
        <f t="shared" si="287"/>
        <v>-165290.77000000002</v>
      </c>
      <c r="K728" s="42">
        <f t="shared" si="287"/>
        <v>-63015.519999999997</v>
      </c>
      <c r="L728" s="42">
        <f t="shared" si="287"/>
        <v>0</v>
      </c>
      <c r="M728" s="42">
        <f t="shared" si="287"/>
        <v>0</v>
      </c>
      <c r="N728" s="42">
        <f t="shared" si="287"/>
        <v>0</v>
      </c>
      <c r="O728" s="42">
        <f t="shared" si="287"/>
        <v>0</v>
      </c>
      <c r="P728" s="42">
        <f t="shared" si="287"/>
        <v>-2493096.7299999995</v>
      </c>
    </row>
    <row r="729" spans="1:16">
      <c r="A729" s="67" t="s">
        <v>28</v>
      </c>
      <c r="B729" s="33" t="s">
        <v>29</v>
      </c>
      <c r="C729" s="67" t="s">
        <v>30</v>
      </c>
      <c r="D729" s="56">
        <v>-723596.71</v>
      </c>
      <c r="E729" s="56">
        <v>-19748.259999999998</v>
      </c>
      <c r="F729" s="56">
        <v>-124737.46</v>
      </c>
      <c r="G729" s="56">
        <v>-141.66</v>
      </c>
      <c r="H729" s="56">
        <v>-4.12</v>
      </c>
      <c r="I729" s="56">
        <v>0</v>
      </c>
      <c r="J729" s="56"/>
      <c r="K729" s="56">
        <v>13.48</v>
      </c>
      <c r="L729" s="56"/>
      <c r="M729" s="56"/>
      <c r="N729" s="56"/>
      <c r="O729" s="56"/>
      <c r="P729" s="56">
        <f t="shared" si="280"/>
        <v>-868214.73</v>
      </c>
    </row>
    <row r="730" spans="1:16">
      <c r="A730" s="67" t="s">
        <v>31</v>
      </c>
      <c r="B730" s="33" t="s">
        <v>32</v>
      </c>
      <c r="C730" s="67" t="s">
        <v>33</v>
      </c>
      <c r="D730" s="56">
        <v>-301580.59999999998</v>
      </c>
      <c r="E730" s="56">
        <v>-8234.24</v>
      </c>
      <c r="F730" s="56">
        <v>-51999.11</v>
      </c>
      <c r="G730" s="56">
        <v>-59.07</v>
      </c>
      <c r="H730" s="56">
        <v>-1.72</v>
      </c>
      <c r="I730" s="56">
        <v>0.76</v>
      </c>
      <c r="J730" s="56"/>
      <c r="K730" s="56">
        <v>5.62</v>
      </c>
      <c r="L730" s="56"/>
      <c r="M730" s="56"/>
      <c r="N730" s="56"/>
      <c r="O730" s="56"/>
      <c r="P730" s="56">
        <f t="shared" si="280"/>
        <v>-361868.35999999993</v>
      </c>
    </row>
    <row r="731" spans="1:16">
      <c r="A731" s="67" t="s">
        <v>34</v>
      </c>
      <c r="B731" s="33" t="s">
        <v>35</v>
      </c>
      <c r="C731" s="67" t="s">
        <v>36</v>
      </c>
      <c r="D731" s="56">
        <v>-180926.51</v>
      </c>
      <c r="E731" s="56">
        <v>-4939.0200000000004</v>
      </c>
      <c r="F731" s="56">
        <v>-31192.89</v>
      </c>
      <c r="G731" s="56">
        <v>-35.42</v>
      </c>
      <c r="H731" s="56">
        <v>-1.03</v>
      </c>
      <c r="I731" s="56">
        <v>0.46</v>
      </c>
      <c r="J731" s="56"/>
      <c r="K731" s="56">
        <v>3.37</v>
      </c>
      <c r="L731" s="56"/>
      <c r="M731" s="56"/>
      <c r="N731" s="56"/>
      <c r="O731" s="56"/>
      <c r="P731" s="56">
        <f t="shared" si="280"/>
        <v>-217091.04</v>
      </c>
    </row>
    <row r="732" spans="1:16">
      <c r="A732" s="67" t="s">
        <v>112</v>
      </c>
      <c r="B732" s="33" t="s">
        <v>29</v>
      </c>
      <c r="C732" s="67" t="s">
        <v>113</v>
      </c>
      <c r="D732" s="56"/>
      <c r="E732" s="56">
        <v>-38.369999999999997</v>
      </c>
      <c r="F732" s="56"/>
      <c r="G732" s="56">
        <v>-67.56</v>
      </c>
      <c r="H732" s="56"/>
      <c r="I732" s="56">
        <v>0</v>
      </c>
      <c r="J732" s="56"/>
      <c r="K732" s="56"/>
      <c r="L732" s="56"/>
      <c r="M732" s="56"/>
      <c r="N732" s="56"/>
      <c r="O732" s="56"/>
      <c r="P732" s="56">
        <f t="shared" si="280"/>
        <v>-105.93</v>
      </c>
    </row>
    <row r="733" spans="1:16">
      <c r="A733" s="67" t="s">
        <v>114</v>
      </c>
      <c r="B733" s="33" t="s">
        <v>32</v>
      </c>
      <c r="C733" s="67" t="s">
        <v>115</v>
      </c>
      <c r="D733" s="56"/>
      <c r="E733" s="56">
        <v>-16</v>
      </c>
      <c r="F733" s="56"/>
      <c r="G733" s="56">
        <v>-28.14</v>
      </c>
      <c r="H733" s="56"/>
      <c r="I733" s="56">
        <v>0</v>
      </c>
      <c r="J733" s="56"/>
      <c r="K733" s="56"/>
      <c r="L733" s="56"/>
      <c r="M733" s="56"/>
      <c r="N733" s="56"/>
      <c r="O733" s="56"/>
      <c r="P733" s="56">
        <f t="shared" si="280"/>
        <v>-44.14</v>
      </c>
    </row>
    <row r="734" spans="1:16">
      <c r="A734" s="67" t="s">
        <v>116</v>
      </c>
      <c r="B734" s="33" t="s">
        <v>35</v>
      </c>
      <c r="C734" s="67" t="s">
        <v>117</v>
      </c>
      <c r="D734" s="56"/>
      <c r="E734" s="56">
        <v>-9.61</v>
      </c>
      <c r="F734" s="56"/>
      <c r="G734" s="56">
        <v>-16.88</v>
      </c>
      <c r="H734" s="56"/>
      <c r="I734" s="56">
        <v>0</v>
      </c>
      <c r="J734" s="56"/>
      <c r="K734" s="56"/>
      <c r="L734" s="56"/>
      <c r="M734" s="56"/>
      <c r="N734" s="56"/>
      <c r="O734" s="56"/>
      <c r="P734" s="56">
        <f t="shared" si="280"/>
        <v>-26.49</v>
      </c>
    </row>
    <row r="735" spans="1:16" ht="22.5">
      <c r="A735" s="68" t="s">
        <v>128</v>
      </c>
      <c r="B735" s="90" t="s">
        <v>29</v>
      </c>
      <c r="C735" s="68" t="s">
        <v>129</v>
      </c>
      <c r="D735" s="56"/>
      <c r="E735" s="56"/>
      <c r="F735" s="56"/>
      <c r="G735" s="56">
        <v>-65.900000000000006</v>
      </c>
      <c r="H735" s="56">
        <v>-7.96</v>
      </c>
      <c r="I735" s="56"/>
      <c r="J735" s="56"/>
      <c r="K735" s="56"/>
      <c r="L735" s="56"/>
      <c r="M735" s="56"/>
      <c r="N735" s="56"/>
      <c r="O735" s="56"/>
      <c r="P735" s="56">
        <f t="shared" si="280"/>
        <v>-73.86</v>
      </c>
    </row>
    <row r="736" spans="1:16">
      <c r="A736" s="67" t="s">
        <v>152</v>
      </c>
      <c r="B736" s="33" t="s">
        <v>29</v>
      </c>
      <c r="C736" s="67" t="s">
        <v>153</v>
      </c>
      <c r="D736" s="56"/>
      <c r="E736" s="56">
        <v>-3.43</v>
      </c>
      <c r="F736" s="56"/>
      <c r="G736" s="56">
        <v>-9.9600000000000009</v>
      </c>
      <c r="H736" s="56">
        <v>-1.4</v>
      </c>
      <c r="I736" s="56"/>
      <c r="J736" s="56"/>
      <c r="K736" s="56"/>
      <c r="L736" s="56"/>
      <c r="M736" s="56"/>
      <c r="N736" s="56"/>
      <c r="O736" s="56"/>
      <c r="P736" s="56">
        <f t="shared" si="280"/>
        <v>-14.790000000000001</v>
      </c>
    </row>
    <row r="737" spans="1:16">
      <c r="A737" s="67" t="s">
        <v>223</v>
      </c>
      <c r="B737" s="33" t="s">
        <v>224</v>
      </c>
      <c r="C737" s="67" t="s">
        <v>225</v>
      </c>
      <c r="D737" s="56">
        <v>-12.24</v>
      </c>
      <c r="E737" s="56">
        <v>0</v>
      </c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>
        <f t="shared" si="280"/>
        <v>-12.24</v>
      </c>
    </row>
    <row r="738" spans="1:16">
      <c r="A738" s="67" t="s">
        <v>1093</v>
      </c>
      <c r="B738" s="33" t="s">
        <v>29</v>
      </c>
      <c r="C738" s="67" t="s">
        <v>1094</v>
      </c>
      <c r="D738" s="56">
        <v>-483.66</v>
      </c>
      <c r="E738" s="56">
        <v>-262.58999999999997</v>
      </c>
      <c r="F738" s="56">
        <v>-388.95</v>
      </c>
      <c r="G738" s="56">
        <v>-238.12</v>
      </c>
      <c r="H738" s="56">
        <v>-676.46</v>
      </c>
      <c r="I738" s="56">
        <v>-1006.46</v>
      </c>
      <c r="J738" s="56">
        <v>-935.89</v>
      </c>
      <c r="K738" s="56">
        <v>-1058.0999999999999</v>
      </c>
      <c r="L738" s="56"/>
      <c r="M738" s="56"/>
      <c r="N738" s="56"/>
      <c r="O738" s="56"/>
      <c r="P738" s="56">
        <f t="shared" si="280"/>
        <v>-5050.2299999999996</v>
      </c>
    </row>
    <row r="739" spans="1:16">
      <c r="A739" s="67" t="s">
        <v>1095</v>
      </c>
      <c r="B739" s="33" t="s">
        <v>32</v>
      </c>
      <c r="C739" s="67" t="s">
        <v>1096</v>
      </c>
      <c r="D739" s="56">
        <v>-202.12</v>
      </c>
      <c r="E739" s="56">
        <v>-109.8</v>
      </c>
      <c r="F739" s="56">
        <v>-162.75</v>
      </c>
      <c r="G739" s="56">
        <v>-99.58</v>
      </c>
      <c r="H739" s="56">
        <v>-282.48</v>
      </c>
      <c r="I739" s="56">
        <v>-338.68</v>
      </c>
      <c r="J739" s="56">
        <v>-390.94</v>
      </c>
      <c r="K739" s="56">
        <v>-440.26</v>
      </c>
      <c r="L739" s="56"/>
      <c r="M739" s="56"/>
      <c r="N739" s="56"/>
      <c r="O739" s="56"/>
      <c r="P739" s="56">
        <f t="shared" si="280"/>
        <v>-2026.6100000000001</v>
      </c>
    </row>
    <row r="740" spans="1:16">
      <c r="A740" s="67" t="s">
        <v>1097</v>
      </c>
      <c r="B740" s="33" t="s">
        <v>35</v>
      </c>
      <c r="C740" s="67" t="s">
        <v>1098</v>
      </c>
      <c r="D740" s="56">
        <v>-121.16</v>
      </c>
      <c r="E740" s="56">
        <v>-65.760000000000005</v>
      </c>
      <c r="F740" s="56">
        <v>-97.47</v>
      </c>
      <c r="G740" s="56">
        <v>-59.66</v>
      </c>
      <c r="H740" s="56">
        <v>-169.33</v>
      </c>
      <c r="I740" s="56">
        <v>-202.97</v>
      </c>
      <c r="J740" s="56">
        <v>-234.22</v>
      </c>
      <c r="K740" s="56">
        <v>-264.06</v>
      </c>
      <c r="L740" s="56"/>
      <c r="M740" s="56"/>
      <c r="N740" s="56"/>
      <c r="O740" s="56"/>
      <c r="P740" s="56">
        <f t="shared" si="280"/>
        <v>-1214.6300000000001</v>
      </c>
    </row>
    <row r="741" spans="1:16">
      <c r="A741" s="67" t="s">
        <v>1101</v>
      </c>
      <c r="B741" s="33" t="s">
        <v>29</v>
      </c>
      <c r="C741" s="67" t="s">
        <v>1102</v>
      </c>
      <c r="D741" s="56">
        <v>-4.72</v>
      </c>
      <c r="E741" s="56">
        <v>-11.44</v>
      </c>
      <c r="F741" s="56">
        <v>-18.809999999999999</v>
      </c>
      <c r="G741" s="56">
        <v>-114.7</v>
      </c>
      <c r="H741" s="56">
        <v>-11.4</v>
      </c>
      <c r="I741" s="56">
        <v>-5.67</v>
      </c>
      <c r="J741" s="56">
        <v>-17.03</v>
      </c>
      <c r="K741" s="56">
        <v>-6.69</v>
      </c>
      <c r="L741" s="56"/>
      <c r="M741" s="56"/>
      <c r="N741" s="56"/>
      <c r="O741" s="56"/>
      <c r="P741" s="56">
        <f t="shared" si="280"/>
        <v>-190.46</v>
      </c>
    </row>
    <row r="742" spans="1:16">
      <c r="A742" s="67" t="s">
        <v>1103</v>
      </c>
      <c r="B742" s="33" t="s">
        <v>32</v>
      </c>
      <c r="C742" s="67" t="s">
        <v>1104</v>
      </c>
      <c r="D742" s="56">
        <v>-1.99</v>
      </c>
      <c r="E742" s="56">
        <v>-4.84</v>
      </c>
      <c r="F742" s="56">
        <v>-7.94</v>
      </c>
      <c r="G742" s="56">
        <v>-47.93</v>
      </c>
      <c r="H742" s="56">
        <v>-4.87</v>
      </c>
      <c r="I742" s="56">
        <v>-2.39</v>
      </c>
      <c r="J742" s="56">
        <v>-7.11</v>
      </c>
      <c r="K742" s="56">
        <v>-2.83</v>
      </c>
      <c r="L742" s="56"/>
      <c r="M742" s="56"/>
      <c r="N742" s="56"/>
      <c r="O742" s="56"/>
      <c r="P742" s="56">
        <f t="shared" si="280"/>
        <v>-79.900000000000006</v>
      </c>
    </row>
    <row r="743" spans="1:16">
      <c r="A743" s="67" t="s">
        <v>1105</v>
      </c>
      <c r="B743" s="33" t="s">
        <v>35</v>
      </c>
      <c r="C743" s="67" t="s">
        <v>1106</v>
      </c>
      <c r="D743" s="56">
        <v>-1.1599999999999999</v>
      </c>
      <c r="E743" s="56">
        <v>-2.87</v>
      </c>
      <c r="F743" s="56">
        <v>-4.7699999999999996</v>
      </c>
      <c r="G743" s="56">
        <v>-28.68</v>
      </c>
      <c r="H743" s="56">
        <v>-2.92</v>
      </c>
      <c r="I743" s="56">
        <v>-1.43</v>
      </c>
      <c r="J743" s="56">
        <v>-4.2699999999999996</v>
      </c>
      <c r="K743" s="56">
        <v>-1.67</v>
      </c>
      <c r="L743" s="56"/>
      <c r="M743" s="56"/>
      <c r="N743" s="56"/>
      <c r="O743" s="56"/>
      <c r="P743" s="56">
        <f t="shared" si="280"/>
        <v>-47.77000000000001</v>
      </c>
    </row>
    <row r="744" spans="1:16">
      <c r="A744" s="67" t="s">
        <v>1110</v>
      </c>
      <c r="B744" s="33" t="s">
        <v>29</v>
      </c>
      <c r="C744" s="67" t="s">
        <v>1111</v>
      </c>
      <c r="D744" s="56">
        <v>-24.29</v>
      </c>
      <c r="E744" s="56">
        <v>-30.17</v>
      </c>
      <c r="F744" s="56">
        <v>-40.68</v>
      </c>
      <c r="G744" s="56">
        <v>-57.8</v>
      </c>
      <c r="H744" s="56">
        <v>-84.29</v>
      </c>
      <c r="I744" s="56">
        <v>-44.49</v>
      </c>
      <c r="J744" s="56">
        <v>-88.96</v>
      </c>
      <c r="K744" s="56">
        <v>-70.27</v>
      </c>
      <c r="L744" s="56"/>
      <c r="M744" s="56"/>
      <c r="N744" s="56"/>
      <c r="O744" s="56"/>
      <c r="P744" s="56">
        <f t="shared" si="280"/>
        <v>-440.95</v>
      </c>
    </row>
    <row r="745" spans="1:16">
      <c r="A745" s="67" t="s">
        <v>1122</v>
      </c>
      <c r="B745" s="33" t="s">
        <v>126</v>
      </c>
      <c r="C745" s="67" t="s">
        <v>1123</v>
      </c>
      <c r="D745" s="56"/>
      <c r="E745" s="56">
        <v>-14.22</v>
      </c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>
        <f t="shared" si="280"/>
        <v>-14.22</v>
      </c>
    </row>
    <row r="746" spans="1:16">
      <c r="A746" s="67" t="s">
        <v>1136</v>
      </c>
      <c r="B746" s="33" t="s">
        <v>224</v>
      </c>
      <c r="C746" s="67" t="s">
        <v>1137</v>
      </c>
      <c r="D746" s="56">
        <v>-0.28000000000000003</v>
      </c>
      <c r="E746" s="56"/>
      <c r="F746" s="56">
        <v>-2.33</v>
      </c>
      <c r="G746" s="56">
        <v>-0.62</v>
      </c>
      <c r="H746" s="56"/>
      <c r="I746" s="56"/>
      <c r="J746" s="56"/>
      <c r="K746" s="56">
        <v>-3.52</v>
      </c>
      <c r="L746" s="56"/>
      <c r="M746" s="56"/>
      <c r="N746" s="56"/>
      <c r="O746" s="56"/>
      <c r="P746" s="56">
        <f t="shared" si="280"/>
        <v>-6.75</v>
      </c>
    </row>
    <row r="747" spans="1:16">
      <c r="A747" s="67" t="s">
        <v>1142</v>
      </c>
      <c r="B747" s="33" t="s">
        <v>29</v>
      </c>
      <c r="C747" s="67" t="s">
        <v>1143</v>
      </c>
      <c r="D747" s="56">
        <v>-140775.87</v>
      </c>
      <c r="E747" s="56">
        <v>-53695.41</v>
      </c>
      <c r="F747" s="56">
        <v>-55117.41</v>
      </c>
      <c r="G747" s="56">
        <v>-43910.5</v>
      </c>
      <c r="H747" s="56">
        <v>-40076.14</v>
      </c>
      <c r="I747" s="56">
        <v>-16038.41</v>
      </c>
      <c r="J747" s="56">
        <v>-24102.95</v>
      </c>
      <c r="K747" s="56">
        <v>-25278.35</v>
      </c>
      <c r="L747" s="56"/>
      <c r="M747" s="56"/>
      <c r="N747" s="56"/>
      <c r="O747" s="56"/>
      <c r="P747" s="56">
        <f t="shared" si="280"/>
        <v>-398995.04</v>
      </c>
    </row>
    <row r="748" spans="1:16">
      <c r="A748" s="67" t="s">
        <v>1144</v>
      </c>
      <c r="B748" s="33" t="s">
        <v>32</v>
      </c>
      <c r="C748" s="67" t="s">
        <v>1145</v>
      </c>
      <c r="D748" s="56">
        <v>-58694.95</v>
      </c>
      <c r="E748" s="56">
        <v>-22398.52</v>
      </c>
      <c r="F748" s="56">
        <v>-22988.49</v>
      </c>
      <c r="G748" s="56">
        <v>-18318.490000000002</v>
      </c>
      <c r="H748" s="56">
        <v>-16724.439999999999</v>
      </c>
      <c r="I748" s="56">
        <v>-6783.98</v>
      </c>
      <c r="J748" s="56">
        <v>-10067.17</v>
      </c>
      <c r="K748" s="56">
        <v>-10551.51</v>
      </c>
      <c r="L748" s="56"/>
      <c r="M748" s="56"/>
      <c r="N748" s="56"/>
      <c r="O748" s="56"/>
      <c r="P748" s="56">
        <f t="shared" si="280"/>
        <v>-166527.55000000005</v>
      </c>
    </row>
    <row r="749" spans="1:16">
      <c r="A749" s="67" t="s">
        <v>1146</v>
      </c>
      <c r="B749" s="33" t="s">
        <v>35</v>
      </c>
      <c r="C749" s="67" t="s">
        <v>1147</v>
      </c>
      <c r="D749" s="56">
        <v>-35205.08</v>
      </c>
      <c r="E749" s="56">
        <v>-13432.17</v>
      </c>
      <c r="F749" s="56">
        <v>-13784.71</v>
      </c>
      <c r="G749" s="56">
        <v>-10985.16</v>
      </c>
      <c r="H749" s="56">
        <v>-10029.219999999999</v>
      </c>
      <c r="I749" s="56">
        <v>-4062.59</v>
      </c>
      <c r="J749" s="56">
        <v>-6035.55</v>
      </c>
      <c r="K749" s="56">
        <v>-6326.64</v>
      </c>
      <c r="L749" s="56"/>
      <c r="M749" s="56"/>
      <c r="N749" s="56"/>
      <c r="O749" s="56"/>
      <c r="P749" s="56">
        <f t="shared" si="280"/>
        <v>-99861.119999999995</v>
      </c>
    </row>
    <row r="750" spans="1:16">
      <c r="A750" s="67" t="s">
        <v>1150</v>
      </c>
      <c r="B750" s="33" t="s">
        <v>29</v>
      </c>
      <c r="C750" s="67" t="s">
        <v>1151</v>
      </c>
      <c r="D750" s="56">
        <v>-55298.47</v>
      </c>
      <c r="E750" s="56">
        <v>-1813.76</v>
      </c>
      <c r="F750" s="56">
        <v>-1743.06</v>
      </c>
      <c r="G750" s="56">
        <v>-1527.77</v>
      </c>
      <c r="H750" s="56">
        <v>-2604.96</v>
      </c>
      <c r="I750" s="56">
        <v>-978.99</v>
      </c>
      <c r="J750" s="56">
        <v>-51825.32</v>
      </c>
      <c r="K750" s="56">
        <v>-539.38</v>
      </c>
      <c r="L750" s="56"/>
      <c r="M750" s="56"/>
      <c r="N750" s="56"/>
      <c r="O750" s="56"/>
      <c r="P750" s="56">
        <f t="shared" si="280"/>
        <v>-116331.70999999999</v>
      </c>
    </row>
    <row r="751" spans="1:16">
      <c r="A751" s="67" t="s">
        <v>1152</v>
      </c>
      <c r="B751" s="33" t="s">
        <v>32</v>
      </c>
      <c r="C751" s="67" t="s">
        <v>1153</v>
      </c>
      <c r="D751" s="56">
        <v>-23041.8</v>
      </c>
      <c r="E751" s="56">
        <v>-756.54</v>
      </c>
      <c r="F751" s="56">
        <v>-727.11</v>
      </c>
      <c r="G751" s="56">
        <v>-637.85</v>
      </c>
      <c r="H751" s="56">
        <v>-1085.8699999999999</v>
      </c>
      <c r="I751" s="56">
        <v>-408.43</v>
      </c>
      <c r="J751" s="56">
        <v>-21594.48</v>
      </c>
      <c r="K751" s="56">
        <v>-224.99</v>
      </c>
      <c r="L751" s="56"/>
      <c r="M751" s="56"/>
      <c r="N751" s="56"/>
      <c r="O751" s="56"/>
      <c r="P751" s="56">
        <f t="shared" si="280"/>
        <v>-48477.07</v>
      </c>
    </row>
    <row r="752" spans="1:16">
      <c r="A752" s="67" t="s">
        <v>1154</v>
      </c>
      <c r="B752" s="33" t="s">
        <v>35</v>
      </c>
      <c r="C752" s="67" t="s">
        <v>1155</v>
      </c>
      <c r="D752" s="56">
        <v>-13824.83</v>
      </c>
      <c r="E752" s="56">
        <v>-453.62</v>
      </c>
      <c r="F752" s="56">
        <v>-436.05</v>
      </c>
      <c r="G752" s="56">
        <v>-382.3</v>
      </c>
      <c r="H752" s="56">
        <v>-651.23</v>
      </c>
      <c r="I752" s="56">
        <v>-244.9</v>
      </c>
      <c r="J752" s="56">
        <v>-12956.51</v>
      </c>
      <c r="K752" s="56">
        <v>-134.91</v>
      </c>
      <c r="L752" s="56"/>
      <c r="M752" s="56"/>
      <c r="N752" s="56"/>
      <c r="O752" s="56"/>
      <c r="P752" s="56">
        <f t="shared" si="280"/>
        <v>-29084.35</v>
      </c>
    </row>
    <row r="753" spans="1:16">
      <c r="A753" s="67" t="s">
        <v>1158</v>
      </c>
      <c r="B753" s="33" t="s">
        <v>29</v>
      </c>
      <c r="C753" s="67" t="s">
        <v>1159</v>
      </c>
      <c r="D753" s="56">
        <v>-18278.990000000002</v>
      </c>
      <c r="E753" s="56">
        <v>-8756.59</v>
      </c>
      <c r="F753" s="56">
        <v>-9691.59</v>
      </c>
      <c r="G753" s="56">
        <v>-11996.1</v>
      </c>
      <c r="H753" s="56">
        <v>-13223.98</v>
      </c>
      <c r="I753" s="56">
        <v>-8870.5300000000007</v>
      </c>
      <c r="J753" s="56">
        <v>-11897.61</v>
      </c>
      <c r="K753" s="56">
        <v>-10301.030000000001</v>
      </c>
      <c r="L753" s="56"/>
      <c r="M753" s="56"/>
      <c r="N753" s="56"/>
      <c r="O753" s="56"/>
      <c r="P753" s="56">
        <f t="shared" si="280"/>
        <v>-93016.42</v>
      </c>
    </row>
    <row r="754" spans="1:16">
      <c r="A754" s="67" t="s">
        <v>1168</v>
      </c>
      <c r="B754" s="33" t="s">
        <v>224</v>
      </c>
      <c r="C754" s="67" t="s">
        <v>1169</v>
      </c>
      <c r="D754" s="56">
        <v>-549.42999999999995</v>
      </c>
      <c r="E754" s="56">
        <v>-519.32000000000005</v>
      </c>
      <c r="F754" s="56">
        <v>-631.88</v>
      </c>
      <c r="G754" s="56">
        <v>-428.07</v>
      </c>
      <c r="H754" s="56">
        <v>-647.67999999999995</v>
      </c>
      <c r="I754" s="56">
        <v>-507.03</v>
      </c>
      <c r="J754" s="56">
        <v>-1229.44</v>
      </c>
      <c r="K754" s="56">
        <v>-537.07000000000005</v>
      </c>
      <c r="L754" s="56"/>
      <c r="M754" s="56"/>
      <c r="N754" s="56"/>
      <c r="O754" s="56"/>
      <c r="P754" s="56">
        <f t="shared" si="280"/>
        <v>-5049.92</v>
      </c>
    </row>
    <row r="755" spans="1:16" ht="12.75" customHeight="1">
      <c r="A755" s="67" t="s">
        <v>1176</v>
      </c>
      <c r="B755" s="33" t="s">
        <v>29</v>
      </c>
      <c r="C755" s="67" t="s">
        <v>1177</v>
      </c>
      <c r="D755" s="56">
        <v>-3574.95</v>
      </c>
      <c r="E755" s="56">
        <v>-291.69</v>
      </c>
      <c r="F755" s="56">
        <v>-3349.21</v>
      </c>
      <c r="G755" s="56">
        <v>-349.95</v>
      </c>
      <c r="H755" s="56">
        <v>-9838</v>
      </c>
      <c r="I755" s="56">
        <v>-324</v>
      </c>
      <c r="J755" s="56">
        <v>-766.35</v>
      </c>
      <c r="K755" s="56">
        <v>-896.13</v>
      </c>
      <c r="L755" s="56"/>
      <c r="M755" s="56"/>
      <c r="N755" s="56"/>
      <c r="O755" s="56"/>
      <c r="P755" s="56">
        <f t="shared" si="280"/>
        <v>-19390.28</v>
      </c>
    </row>
    <row r="756" spans="1:16" ht="12.75" customHeight="1">
      <c r="A756" s="52" t="s">
        <v>1186</v>
      </c>
      <c r="B756" s="33" t="s">
        <v>29</v>
      </c>
      <c r="C756" s="52" t="s">
        <v>1187</v>
      </c>
      <c r="D756" s="56">
        <v>-164.36</v>
      </c>
      <c r="E756" s="56">
        <v>-113.05</v>
      </c>
      <c r="F756" s="56">
        <v>-147.09</v>
      </c>
      <c r="G756" s="56"/>
      <c r="H756" s="56">
        <v>-83.88</v>
      </c>
      <c r="I756" s="56">
        <v>-82.66</v>
      </c>
      <c r="J756" s="56">
        <v>0</v>
      </c>
      <c r="K756" s="56"/>
      <c r="L756" s="56"/>
      <c r="M756" s="56"/>
      <c r="N756" s="56"/>
      <c r="O756" s="56"/>
      <c r="P756" s="56">
        <f t="shared" si="280"/>
        <v>-591.04</v>
      </c>
    </row>
    <row r="757" spans="1:16" ht="12.75" customHeight="1">
      <c r="A757" s="67" t="s">
        <v>1218</v>
      </c>
      <c r="B757" s="33" t="s">
        <v>29</v>
      </c>
      <c r="C757" s="67" t="s">
        <v>1219</v>
      </c>
      <c r="D757" s="56"/>
      <c r="E757" s="56"/>
      <c r="F757" s="56">
        <v>-36.200000000000003</v>
      </c>
      <c r="G757" s="56">
        <v>-95.78</v>
      </c>
      <c r="H757" s="56">
        <v>-199.09</v>
      </c>
      <c r="I757" s="56"/>
      <c r="J757" s="56">
        <v>-15844.78</v>
      </c>
      <c r="K757" s="56">
        <v>-153.25</v>
      </c>
      <c r="L757" s="56"/>
      <c r="M757" s="56"/>
      <c r="N757" s="56"/>
      <c r="O757" s="56"/>
      <c r="P757" s="56">
        <f t="shared" si="280"/>
        <v>-16329.1</v>
      </c>
    </row>
    <row r="758" spans="1:16" ht="12.75" customHeight="1">
      <c r="A758" s="67" t="s">
        <v>1243</v>
      </c>
      <c r="B758" s="33" t="s">
        <v>29</v>
      </c>
      <c r="C758" s="67" t="s">
        <v>1238</v>
      </c>
      <c r="D758" s="56"/>
      <c r="E758" s="56"/>
      <c r="F758" s="56"/>
      <c r="G758" s="56"/>
      <c r="H758" s="56"/>
      <c r="I758" s="56">
        <v>-17.84</v>
      </c>
      <c r="J758" s="56">
        <v>-41.32</v>
      </c>
      <c r="K758" s="56"/>
      <c r="L758" s="56"/>
      <c r="M758" s="56"/>
      <c r="N758" s="56"/>
      <c r="O758" s="56"/>
      <c r="P758" s="56">
        <f t="shared" si="280"/>
        <v>-59.16</v>
      </c>
    </row>
    <row r="759" spans="1:16" ht="12.75" customHeight="1">
      <c r="A759" s="67" t="s">
        <v>1279</v>
      </c>
      <c r="B759" s="33" t="s">
        <v>29</v>
      </c>
      <c r="C759" s="67" t="s">
        <v>1280</v>
      </c>
      <c r="D759" s="56">
        <v>-6289.85</v>
      </c>
      <c r="E759" s="56">
        <v>-1390.47</v>
      </c>
      <c r="F759" s="56">
        <v>-3249.64</v>
      </c>
      <c r="G759" s="56">
        <v>-928.23</v>
      </c>
      <c r="H759" s="56">
        <v>-3670.29</v>
      </c>
      <c r="I759" s="56">
        <v>-1974.7</v>
      </c>
      <c r="J759" s="56">
        <v>-2906.11</v>
      </c>
      <c r="K759" s="56">
        <v>-3748.02</v>
      </c>
      <c r="L759" s="56"/>
      <c r="M759" s="56"/>
      <c r="N759" s="56"/>
      <c r="O759" s="56"/>
      <c r="P759" s="56">
        <f t="shared" si="280"/>
        <v>-24157.31</v>
      </c>
    </row>
    <row r="760" spans="1:16" ht="12.75" customHeight="1">
      <c r="A760" s="67" t="s">
        <v>1281</v>
      </c>
      <c r="B760" s="33" t="s">
        <v>32</v>
      </c>
      <c r="C760" s="67" t="s">
        <v>1282</v>
      </c>
      <c r="D760" s="56">
        <v>-2621.36</v>
      </c>
      <c r="E760" s="56">
        <v>-579.88</v>
      </c>
      <c r="F760" s="56">
        <v>-1354.81</v>
      </c>
      <c r="G760" s="56">
        <v>-386.95</v>
      </c>
      <c r="H760" s="56">
        <v>-1529.66</v>
      </c>
      <c r="I760" s="56">
        <v>-822.92</v>
      </c>
      <c r="J760" s="56">
        <v>-1211.83</v>
      </c>
      <c r="K760" s="56">
        <v>-1562.16</v>
      </c>
      <c r="L760" s="56"/>
      <c r="M760" s="56"/>
      <c r="N760" s="56"/>
      <c r="O760" s="56"/>
      <c r="P760" s="56">
        <f t="shared" si="280"/>
        <v>-10069.57</v>
      </c>
    </row>
    <row r="761" spans="1:16" ht="12.75" customHeight="1">
      <c r="A761" s="67" t="s">
        <v>1283</v>
      </c>
      <c r="B761" s="33" t="s">
        <v>35</v>
      </c>
      <c r="C761" s="67" t="s">
        <v>1284</v>
      </c>
      <c r="D761" s="56">
        <v>-1572.14</v>
      </c>
      <c r="E761" s="56">
        <v>-347.63</v>
      </c>
      <c r="F761" s="56">
        <v>-812.89</v>
      </c>
      <c r="G761" s="56">
        <v>-231.93</v>
      </c>
      <c r="H761" s="56">
        <v>-917.79</v>
      </c>
      <c r="I761" s="56">
        <v>-493.71</v>
      </c>
      <c r="J761" s="56">
        <v>-726.88</v>
      </c>
      <c r="K761" s="56">
        <v>-937.15</v>
      </c>
      <c r="L761" s="56"/>
      <c r="M761" s="56"/>
      <c r="N761" s="56"/>
      <c r="O761" s="56"/>
      <c r="P761" s="56">
        <f t="shared" si="280"/>
        <v>-6040.119999999999</v>
      </c>
    </row>
    <row r="762" spans="1:16" ht="12.75" customHeight="1">
      <c r="A762" s="67" t="s">
        <v>1287</v>
      </c>
      <c r="B762" s="33" t="s">
        <v>29</v>
      </c>
      <c r="C762" s="67" t="s">
        <v>1288</v>
      </c>
      <c r="D762" s="56"/>
      <c r="E762" s="56"/>
      <c r="F762" s="56"/>
      <c r="G762" s="56"/>
      <c r="H762" s="56"/>
      <c r="I762" s="56"/>
      <c r="J762" s="56">
        <v>-1436.22</v>
      </c>
      <c r="K762" s="56"/>
      <c r="L762" s="56"/>
      <c r="M762" s="56"/>
      <c r="N762" s="56"/>
      <c r="O762" s="56"/>
      <c r="P762" s="56">
        <f t="shared" si="280"/>
        <v>-1436.22</v>
      </c>
    </row>
    <row r="763" spans="1:16" ht="12.75" customHeight="1">
      <c r="A763" s="67" t="s">
        <v>1289</v>
      </c>
      <c r="B763" s="33" t="s">
        <v>32</v>
      </c>
      <c r="C763" s="67" t="s">
        <v>1290</v>
      </c>
      <c r="D763" s="56"/>
      <c r="E763" s="56"/>
      <c r="F763" s="56"/>
      <c r="G763" s="56"/>
      <c r="H763" s="56"/>
      <c r="I763" s="56"/>
      <c r="J763" s="56">
        <v>-598.41999999999996</v>
      </c>
      <c r="K763" s="56"/>
      <c r="L763" s="56"/>
      <c r="M763" s="56"/>
      <c r="N763" s="56"/>
      <c r="O763" s="56"/>
      <c r="P763" s="56">
        <f t="shared" si="280"/>
        <v>-598.41999999999996</v>
      </c>
    </row>
    <row r="764" spans="1:16" ht="12.75" customHeight="1">
      <c r="A764" s="67" t="s">
        <v>1291</v>
      </c>
      <c r="B764" s="33" t="s">
        <v>35</v>
      </c>
      <c r="C764" s="67" t="s">
        <v>1292</v>
      </c>
      <c r="D764" s="56"/>
      <c r="E764" s="56"/>
      <c r="F764" s="56"/>
      <c r="G764" s="56"/>
      <c r="H764" s="56"/>
      <c r="I764" s="56"/>
      <c r="J764" s="56">
        <v>-359.06</v>
      </c>
      <c r="K764" s="56"/>
      <c r="L764" s="56"/>
      <c r="M764" s="56"/>
      <c r="N764" s="56"/>
      <c r="O764" s="56"/>
      <c r="P764" s="56">
        <f t="shared" si="280"/>
        <v>-359.06</v>
      </c>
    </row>
    <row r="765" spans="1:16" ht="12.75" customHeight="1">
      <c r="A765" s="67" t="s">
        <v>1303</v>
      </c>
      <c r="B765" s="33" t="s">
        <v>29</v>
      </c>
      <c r="C765" s="67" t="s">
        <v>1304</v>
      </c>
      <c r="D765" s="56">
        <v>-164.92</v>
      </c>
      <c r="E765" s="56">
        <v>-8.84</v>
      </c>
      <c r="F765" s="56">
        <v>-6.93</v>
      </c>
      <c r="G765" s="56">
        <v>-4.54</v>
      </c>
      <c r="H765" s="56">
        <v>-2.38</v>
      </c>
      <c r="I765" s="56"/>
      <c r="J765" s="56">
        <v>-12.35</v>
      </c>
      <c r="K765" s="56"/>
      <c r="L765" s="56"/>
      <c r="M765" s="56"/>
      <c r="N765" s="56"/>
      <c r="O765" s="56"/>
      <c r="P765" s="56">
        <f t="shared" ref="P765:P821" si="288">SUM(D765:O765)</f>
        <v>-199.95999999999998</v>
      </c>
    </row>
    <row r="766" spans="1:16" ht="12.75" customHeight="1">
      <c r="A766" s="67" t="s">
        <v>1305</v>
      </c>
      <c r="B766" s="33" t="s">
        <v>224</v>
      </c>
      <c r="C766" s="67" t="s">
        <v>1306</v>
      </c>
      <c r="D766" s="56"/>
      <c r="E766" s="56"/>
      <c r="F766" s="56">
        <v>-0.21</v>
      </c>
      <c r="G766" s="56">
        <v>0</v>
      </c>
      <c r="H766" s="56"/>
      <c r="I766" s="56"/>
      <c r="J766" s="56"/>
      <c r="K766" s="56"/>
      <c r="L766" s="56"/>
      <c r="M766" s="56"/>
      <c r="N766" s="56"/>
      <c r="O766" s="56"/>
      <c r="P766" s="56">
        <f t="shared" si="288"/>
        <v>-0.21</v>
      </c>
    </row>
    <row r="767" spans="1:16">
      <c r="A767" s="67"/>
      <c r="B767" s="33"/>
      <c r="C767" s="66" t="s">
        <v>1527</v>
      </c>
      <c r="D767" s="42">
        <f t="shared" ref="D767:P767" si="289">SUM(D768:D808)</f>
        <v>-43951.650000000009</v>
      </c>
      <c r="E767" s="42">
        <f t="shared" si="289"/>
        <v>-23194.79</v>
      </c>
      <c r="F767" s="42">
        <f t="shared" si="289"/>
        <v>-62855.569999999992</v>
      </c>
      <c r="G767" s="42">
        <f t="shared" si="289"/>
        <v>-44807.689999999995</v>
      </c>
      <c r="H767" s="42">
        <f t="shared" si="289"/>
        <v>-61386.01</v>
      </c>
      <c r="I767" s="42">
        <f t="shared" si="289"/>
        <v>-23714.299999999996</v>
      </c>
      <c r="J767" s="42">
        <f t="shared" si="289"/>
        <v>-36974.620000000003</v>
      </c>
      <c r="K767" s="42">
        <f t="shared" si="289"/>
        <v>-11963.209999999997</v>
      </c>
      <c r="L767" s="42">
        <f t="shared" si="289"/>
        <v>0</v>
      </c>
      <c r="M767" s="42">
        <f t="shared" si="289"/>
        <v>0</v>
      </c>
      <c r="N767" s="42">
        <f t="shared" si="289"/>
        <v>0</v>
      </c>
      <c r="O767" s="42">
        <f t="shared" si="289"/>
        <v>0</v>
      </c>
      <c r="P767" s="42">
        <f t="shared" si="289"/>
        <v>-308847.84000000003</v>
      </c>
    </row>
    <row r="768" spans="1:16" ht="12.75" customHeight="1">
      <c r="A768" s="67" t="s">
        <v>28</v>
      </c>
      <c r="B768" s="33" t="s">
        <v>29</v>
      </c>
      <c r="C768" s="67" t="s">
        <v>30</v>
      </c>
      <c r="D768" s="56">
        <v>-3403.43</v>
      </c>
      <c r="E768" s="56">
        <v>-380.48</v>
      </c>
      <c r="F768" s="56">
        <v>-1473.12</v>
      </c>
      <c r="G768" s="56">
        <v>-3169.64</v>
      </c>
      <c r="H768" s="56">
        <v>-351.6</v>
      </c>
      <c r="I768" s="56">
        <v>-2379.81</v>
      </c>
      <c r="J768" s="56">
        <v>-228.71</v>
      </c>
      <c r="K768" s="56">
        <v>-148.27000000000001</v>
      </c>
      <c r="L768" s="56"/>
      <c r="M768" s="56"/>
      <c r="N768" s="56"/>
      <c r="O768" s="56"/>
      <c r="P768" s="56">
        <f t="shared" si="288"/>
        <v>-11535.06</v>
      </c>
    </row>
    <row r="769" spans="1:16" ht="12.75" customHeight="1">
      <c r="A769" s="67" t="s">
        <v>31</v>
      </c>
      <c r="B769" s="33" t="s">
        <v>32</v>
      </c>
      <c r="C769" s="67" t="s">
        <v>33</v>
      </c>
      <c r="D769" s="56">
        <v>-1418.75</v>
      </c>
      <c r="E769" s="56">
        <v>-158.6</v>
      </c>
      <c r="F769" s="56">
        <v>-614.22</v>
      </c>
      <c r="G769" s="56">
        <v>-1320.76</v>
      </c>
      <c r="H769" s="56">
        <v>-146.57</v>
      </c>
      <c r="I769" s="56">
        <v>-991.63</v>
      </c>
      <c r="J769" s="56">
        <v>-95.3</v>
      </c>
      <c r="K769" s="56">
        <v>-61.78</v>
      </c>
      <c r="L769" s="56"/>
      <c r="M769" s="56"/>
      <c r="N769" s="56"/>
      <c r="O769" s="56"/>
      <c r="P769" s="56">
        <f t="shared" si="288"/>
        <v>-4807.6099999999997</v>
      </c>
    </row>
    <row r="770" spans="1:16" ht="12.75" customHeight="1">
      <c r="A770" s="67" t="s">
        <v>34</v>
      </c>
      <c r="B770" s="33" t="s">
        <v>35</v>
      </c>
      <c r="C770" s="67" t="s">
        <v>36</v>
      </c>
      <c r="D770" s="56">
        <v>-851.02</v>
      </c>
      <c r="E770" s="56">
        <v>-95.13</v>
      </c>
      <c r="F770" s="56">
        <v>-368.71</v>
      </c>
      <c r="G770" s="56">
        <v>-792.5</v>
      </c>
      <c r="H770" s="56">
        <v>-87.92</v>
      </c>
      <c r="I770" s="56">
        <v>-594.92999999999995</v>
      </c>
      <c r="J770" s="56">
        <v>-57.17</v>
      </c>
      <c r="K770" s="56">
        <v>-37.06</v>
      </c>
      <c r="L770" s="56"/>
      <c r="M770" s="56"/>
      <c r="N770" s="56"/>
      <c r="O770" s="56"/>
      <c r="P770" s="56">
        <f t="shared" si="288"/>
        <v>-2884.4399999999996</v>
      </c>
    </row>
    <row r="771" spans="1:16" ht="13.5" customHeight="1">
      <c r="A771" s="67" t="s">
        <v>125</v>
      </c>
      <c r="B771" s="33" t="s">
        <v>126</v>
      </c>
      <c r="C771" s="67" t="s">
        <v>127</v>
      </c>
      <c r="D771" s="56"/>
      <c r="E771" s="56"/>
      <c r="F771" s="56"/>
      <c r="G771" s="56">
        <v>-498.05</v>
      </c>
      <c r="H771" s="56">
        <v>0</v>
      </c>
      <c r="I771" s="56"/>
      <c r="J771" s="56"/>
      <c r="K771" s="56"/>
      <c r="L771" s="56"/>
      <c r="M771" s="56"/>
      <c r="N771" s="56"/>
      <c r="O771" s="56"/>
      <c r="P771" s="56">
        <f t="shared" si="288"/>
        <v>-498.05</v>
      </c>
    </row>
    <row r="772" spans="1:16" ht="22.5">
      <c r="A772" s="67" t="s">
        <v>128</v>
      </c>
      <c r="B772" s="33" t="s">
        <v>29</v>
      </c>
      <c r="C772" s="68" t="s">
        <v>129</v>
      </c>
      <c r="D772" s="56">
        <v>-965.48</v>
      </c>
      <c r="E772" s="56">
        <v>-434.2</v>
      </c>
      <c r="F772" s="56"/>
      <c r="G772" s="56">
        <v>-19557.59</v>
      </c>
      <c r="H772" s="56">
        <v>-275.85000000000002</v>
      </c>
      <c r="I772" s="56">
        <v>-434.2</v>
      </c>
      <c r="J772" s="56">
        <v>-710.04</v>
      </c>
      <c r="K772" s="56">
        <v>-577.25</v>
      </c>
      <c r="L772" s="56"/>
      <c r="M772" s="56"/>
      <c r="N772" s="56"/>
      <c r="O772" s="56"/>
      <c r="P772" s="56">
        <f t="shared" si="288"/>
        <v>-22954.61</v>
      </c>
    </row>
    <row r="773" spans="1:16" ht="13.5" customHeight="1">
      <c r="A773" s="67" t="s">
        <v>148</v>
      </c>
      <c r="B773" s="33" t="s">
        <v>29</v>
      </c>
      <c r="C773" s="67" t="s">
        <v>149</v>
      </c>
      <c r="D773" s="56"/>
      <c r="E773" s="56"/>
      <c r="F773" s="56"/>
      <c r="G773" s="56">
        <v>-20.440000000000001</v>
      </c>
      <c r="H773" s="56"/>
      <c r="I773" s="56"/>
      <c r="J773" s="56"/>
      <c r="K773" s="56"/>
      <c r="L773" s="56"/>
      <c r="M773" s="56"/>
      <c r="N773" s="56"/>
      <c r="O773" s="56"/>
      <c r="P773" s="56">
        <f t="shared" si="288"/>
        <v>-20.440000000000001</v>
      </c>
    </row>
    <row r="774" spans="1:16" ht="13.5" customHeight="1">
      <c r="A774" s="67" t="s">
        <v>150</v>
      </c>
      <c r="B774" s="33" t="s">
        <v>29</v>
      </c>
      <c r="C774" s="67" t="s">
        <v>151</v>
      </c>
      <c r="D774" s="56"/>
      <c r="E774" s="56"/>
      <c r="F774" s="56"/>
      <c r="G774" s="56"/>
      <c r="H774" s="56"/>
      <c r="I774" s="56"/>
      <c r="J774" s="56"/>
      <c r="K774" s="56">
        <v>-255.4</v>
      </c>
      <c r="L774" s="56"/>
      <c r="M774" s="56"/>
      <c r="N774" s="56"/>
      <c r="O774" s="56"/>
      <c r="P774" s="56">
        <f t="shared" si="288"/>
        <v>-255.4</v>
      </c>
    </row>
    <row r="775" spans="1:16" ht="13.5" customHeight="1">
      <c r="A775" s="67" t="s">
        <v>152</v>
      </c>
      <c r="B775" s="33" t="s">
        <v>29</v>
      </c>
      <c r="C775" s="67" t="s">
        <v>153</v>
      </c>
      <c r="D775" s="56">
        <v>-2105.69</v>
      </c>
      <c r="E775" s="56">
        <v>-145.63999999999999</v>
      </c>
      <c r="F775" s="56">
        <v>-463.87</v>
      </c>
      <c r="G775" s="56">
        <v>-390.98</v>
      </c>
      <c r="H775" s="56">
        <v>-197.93</v>
      </c>
      <c r="I775" s="56">
        <v>-931.11</v>
      </c>
      <c r="J775" s="56">
        <v>-21.92</v>
      </c>
      <c r="K775" s="56">
        <v>-53.25</v>
      </c>
      <c r="L775" s="56"/>
      <c r="M775" s="56"/>
      <c r="N775" s="56"/>
      <c r="O775" s="56"/>
      <c r="P775" s="56">
        <f t="shared" si="288"/>
        <v>-4310.3899999999994</v>
      </c>
    </row>
    <row r="776" spans="1:16" ht="13.5" customHeight="1">
      <c r="A776" s="67" t="s">
        <v>156</v>
      </c>
      <c r="B776" s="33" t="s">
        <v>29</v>
      </c>
      <c r="C776" s="67" t="s">
        <v>157</v>
      </c>
      <c r="D776" s="56"/>
      <c r="E776" s="56"/>
      <c r="F776" s="56"/>
      <c r="G776" s="56"/>
      <c r="H776" s="56">
        <v>-852.05</v>
      </c>
      <c r="I776" s="56"/>
      <c r="J776" s="56"/>
      <c r="K776" s="56"/>
      <c r="L776" s="56"/>
      <c r="M776" s="56"/>
      <c r="N776" s="56"/>
      <c r="O776" s="56"/>
      <c r="P776" s="56">
        <f t="shared" si="288"/>
        <v>-852.05</v>
      </c>
    </row>
    <row r="777" spans="1:16" ht="13.5" customHeight="1">
      <c r="A777" s="67" t="s">
        <v>223</v>
      </c>
      <c r="B777" s="33" t="s">
        <v>224</v>
      </c>
      <c r="C777" s="67" t="s">
        <v>225</v>
      </c>
      <c r="D777" s="56">
        <v>-150.80000000000001</v>
      </c>
      <c r="E777" s="56">
        <v>-4.53</v>
      </c>
      <c r="F777" s="56">
        <v>-5.0199999999999996</v>
      </c>
      <c r="G777" s="56">
        <v>-25.12</v>
      </c>
      <c r="H777" s="56">
        <v>-95.43</v>
      </c>
      <c r="I777" s="56">
        <v>-4.53</v>
      </c>
      <c r="J777" s="56"/>
      <c r="K777" s="56"/>
      <c r="L777" s="56"/>
      <c r="M777" s="56"/>
      <c r="N777" s="56"/>
      <c r="O777" s="56"/>
      <c r="P777" s="56">
        <f t="shared" si="288"/>
        <v>-285.43</v>
      </c>
    </row>
    <row r="778" spans="1:16" ht="13.5" customHeight="1">
      <c r="A778" s="67" t="s">
        <v>1093</v>
      </c>
      <c r="B778" s="33" t="s">
        <v>29</v>
      </c>
      <c r="C778" s="67" t="s">
        <v>1094</v>
      </c>
      <c r="D778" s="56">
        <v>-90.25</v>
      </c>
      <c r="E778" s="56">
        <v>-8.98</v>
      </c>
      <c r="F778" s="56">
        <v>-14.28</v>
      </c>
      <c r="G778" s="56">
        <v>-782.51</v>
      </c>
      <c r="H778" s="56">
        <v>-15.28</v>
      </c>
      <c r="I778" s="56">
        <v>-1355.45</v>
      </c>
      <c r="J778" s="56">
        <v>-46.82</v>
      </c>
      <c r="K778" s="56"/>
      <c r="L778" s="56"/>
      <c r="M778" s="56"/>
      <c r="N778" s="56"/>
      <c r="O778" s="56"/>
      <c r="P778" s="56">
        <f t="shared" si="288"/>
        <v>-2313.5700000000002</v>
      </c>
    </row>
    <row r="779" spans="1:16" ht="13.5" customHeight="1">
      <c r="A779" s="67" t="s">
        <v>1095</v>
      </c>
      <c r="B779" s="33" t="s">
        <v>32</v>
      </c>
      <c r="C779" s="67" t="s">
        <v>1096</v>
      </c>
      <c r="D779" s="56">
        <v>-37.72</v>
      </c>
      <c r="E779" s="56">
        <v>-3.75</v>
      </c>
      <c r="F779" s="56">
        <v>-5.99</v>
      </c>
      <c r="G779" s="56">
        <v>-326.16000000000003</v>
      </c>
      <c r="H779" s="56">
        <v>-6.39</v>
      </c>
      <c r="I779" s="56">
        <v>-564.79999999999995</v>
      </c>
      <c r="J779" s="56">
        <v>-19.5</v>
      </c>
      <c r="K779" s="56"/>
      <c r="L779" s="56"/>
      <c r="M779" s="56"/>
      <c r="N779" s="56"/>
      <c r="O779" s="56"/>
      <c r="P779" s="56">
        <f t="shared" si="288"/>
        <v>-964.31</v>
      </c>
    </row>
    <row r="780" spans="1:16" ht="13.5" customHeight="1">
      <c r="A780" s="67" t="s">
        <v>1097</v>
      </c>
      <c r="B780" s="33" t="s">
        <v>35</v>
      </c>
      <c r="C780" s="67" t="s">
        <v>1098</v>
      </c>
      <c r="D780" s="56">
        <v>-22.51</v>
      </c>
      <c r="E780" s="56">
        <v>-2.2400000000000002</v>
      </c>
      <c r="F780" s="56">
        <v>-3.57</v>
      </c>
      <c r="G780" s="56">
        <v>-195.69</v>
      </c>
      <c r="H780" s="56">
        <v>-3.83</v>
      </c>
      <c r="I780" s="56">
        <v>-338.86</v>
      </c>
      <c r="J780" s="56">
        <v>-11.68</v>
      </c>
      <c r="K780" s="56"/>
      <c r="L780" s="56"/>
      <c r="M780" s="56"/>
      <c r="N780" s="56"/>
      <c r="O780" s="56"/>
      <c r="P780" s="56">
        <f t="shared" si="288"/>
        <v>-578.38</v>
      </c>
    </row>
    <row r="781" spans="1:16" ht="13.5" customHeight="1">
      <c r="A781" s="67" t="s">
        <v>1101</v>
      </c>
      <c r="B781" s="33" t="s">
        <v>29</v>
      </c>
      <c r="C781" s="67" t="s">
        <v>1102</v>
      </c>
      <c r="D781" s="56"/>
      <c r="E781" s="56">
        <v>-0.28999999999999998</v>
      </c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>
        <f t="shared" si="288"/>
        <v>-0.28999999999999998</v>
      </c>
    </row>
    <row r="782" spans="1:16" ht="13.5" customHeight="1">
      <c r="A782" s="67" t="s">
        <v>1103</v>
      </c>
      <c r="B782" s="33" t="s">
        <v>32</v>
      </c>
      <c r="C782" s="67" t="s">
        <v>1104</v>
      </c>
      <c r="D782" s="56"/>
      <c r="E782" s="56">
        <v>-0.13</v>
      </c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>
        <f t="shared" si="288"/>
        <v>-0.13</v>
      </c>
    </row>
    <row r="783" spans="1:16" ht="13.5" customHeight="1">
      <c r="A783" s="67" t="s">
        <v>1105</v>
      </c>
      <c r="B783" s="33" t="s">
        <v>35</v>
      </c>
      <c r="C783" s="67" t="s">
        <v>1106</v>
      </c>
      <c r="D783" s="56"/>
      <c r="E783" s="56">
        <v>-0.08</v>
      </c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>
        <f t="shared" si="288"/>
        <v>-0.08</v>
      </c>
    </row>
    <row r="784" spans="1:16" ht="13.5" customHeight="1">
      <c r="A784" s="67" t="s">
        <v>1110</v>
      </c>
      <c r="B784" s="33" t="s">
        <v>29</v>
      </c>
      <c r="C784" s="67" t="s">
        <v>1111</v>
      </c>
      <c r="D784" s="56">
        <v>-18.78</v>
      </c>
      <c r="E784" s="56">
        <v>-1.55</v>
      </c>
      <c r="F784" s="56">
        <v>-9.1</v>
      </c>
      <c r="G784" s="56">
        <v>-2959.13</v>
      </c>
      <c r="H784" s="56">
        <v>-8.25</v>
      </c>
      <c r="I784" s="56">
        <v>-27.51</v>
      </c>
      <c r="J784" s="56">
        <v>-107.79</v>
      </c>
      <c r="K784" s="56">
        <v>-47.64</v>
      </c>
      <c r="L784" s="56"/>
      <c r="M784" s="56"/>
      <c r="N784" s="56"/>
      <c r="O784" s="56"/>
      <c r="P784" s="56">
        <f t="shared" si="288"/>
        <v>-3179.75</v>
      </c>
    </row>
    <row r="785" spans="1:16" ht="13.5" customHeight="1">
      <c r="A785" s="67" t="s">
        <v>1122</v>
      </c>
      <c r="B785" s="33" t="s">
        <v>126</v>
      </c>
      <c r="C785" s="67" t="s">
        <v>1123</v>
      </c>
      <c r="D785" s="56"/>
      <c r="E785" s="56"/>
      <c r="F785" s="56"/>
      <c r="G785" s="56">
        <v>-79.69</v>
      </c>
      <c r="H785" s="56"/>
      <c r="I785" s="56"/>
      <c r="J785" s="56"/>
      <c r="K785" s="56"/>
      <c r="L785" s="56"/>
      <c r="M785" s="56"/>
      <c r="N785" s="56"/>
      <c r="O785" s="56"/>
      <c r="P785" s="56">
        <f t="shared" si="288"/>
        <v>-79.69</v>
      </c>
    </row>
    <row r="786" spans="1:16" ht="13.5" customHeight="1">
      <c r="A786" s="67" t="s">
        <v>1136</v>
      </c>
      <c r="B786" s="33" t="s">
        <v>224</v>
      </c>
      <c r="C786" s="67" t="s">
        <v>1137</v>
      </c>
      <c r="D786" s="56">
        <v>-0.06</v>
      </c>
      <c r="E786" s="56">
        <v>-7.0000000000000007E-2</v>
      </c>
      <c r="F786" s="56"/>
      <c r="G786" s="56">
        <v>-2.42</v>
      </c>
      <c r="H786" s="56">
        <v>-5.91</v>
      </c>
      <c r="I786" s="56">
        <v>-0.23</v>
      </c>
      <c r="J786" s="56"/>
      <c r="K786" s="56"/>
      <c r="L786" s="56"/>
      <c r="M786" s="56"/>
      <c r="N786" s="56"/>
      <c r="O786" s="56"/>
      <c r="P786" s="56">
        <f t="shared" si="288"/>
        <v>-8.6900000000000013</v>
      </c>
    </row>
    <row r="787" spans="1:16" ht="13.5" customHeight="1">
      <c r="A787" s="67" t="s">
        <v>1142</v>
      </c>
      <c r="B787" s="33" t="s">
        <v>29</v>
      </c>
      <c r="C787" s="67" t="s">
        <v>1143</v>
      </c>
      <c r="D787" s="56">
        <v>-8537.83</v>
      </c>
      <c r="E787" s="56">
        <v>-2594.4499999999998</v>
      </c>
      <c r="F787" s="56">
        <v>-6022.03</v>
      </c>
      <c r="G787" s="56">
        <v>-3015.92</v>
      </c>
      <c r="H787" s="56">
        <v>-15668.85</v>
      </c>
      <c r="I787" s="56">
        <v>-2985.28</v>
      </c>
      <c r="J787" s="56">
        <v>-4005.4</v>
      </c>
      <c r="K787" s="56">
        <v>-2128.85</v>
      </c>
      <c r="L787" s="56"/>
      <c r="M787" s="56"/>
      <c r="N787" s="56"/>
      <c r="O787" s="56"/>
      <c r="P787" s="56">
        <f t="shared" si="288"/>
        <v>-44958.609999999993</v>
      </c>
    </row>
    <row r="788" spans="1:16" ht="13.5" customHeight="1">
      <c r="A788" s="67" t="s">
        <v>1144</v>
      </c>
      <c r="B788" s="33" t="s">
        <v>32</v>
      </c>
      <c r="C788" s="67" t="s">
        <v>1145</v>
      </c>
      <c r="D788" s="56">
        <v>-3558.77</v>
      </c>
      <c r="E788" s="56">
        <v>-1081.26</v>
      </c>
      <c r="F788" s="56">
        <v>-2509.4499999999998</v>
      </c>
      <c r="G788" s="56">
        <v>-1257.03</v>
      </c>
      <c r="H788" s="56">
        <v>-6528.91</v>
      </c>
      <c r="I788" s="56">
        <v>-1244.22</v>
      </c>
      <c r="J788" s="56">
        <v>-1669.2</v>
      </c>
      <c r="K788" s="56">
        <v>-887.13</v>
      </c>
      <c r="L788" s="56"/>
      <c r="M788" s="56"/>
      <c r="N788" s="56"/>
      <c r="O788" s="56"/>
      <c r="P788" s="56">
        <f t="shared" si="288"/>
        <v>-18735.97</v>
      </c>
    </row>
    <row r="789" spans="1:16" ht="13.5" customHeight="1">
      <c r="A789" s="67" t="s">
        <v>1146</v>
      </c>
      <c r="B789" s="33" t="s">
        <v>35</v>
      </c>
      <c r="C789" s="67" t="s">
        <v>1147</v>
      </c>
      <c r="D789" s="56">
        <v>-2134.94</v>
      </c>
      <c r="E789" s="56">
        <v>-648.62</v>
      </c>
      <c r="F789" s="56">
        <v>-1505.62</v>
      </c>
      <c r="G789" s="56">
        <v>-754.15</v>
      </c>
      <c r="H789" s="56">
        <v>-3917.17</v>
      </c>
      <c r="I789" s="56">
        <v>-746.54</v>
      </c>
      <c r="J789" s="56">
        <v>-1001.63</v>
      </c>
      <c r="K789" s="56">
        <v>-532.4</v>
      </c>
      <c r="L789" s="56"/>
      <c r="M789" s="56"/>
      <c r="N789" s="56"/>
      <c r="O789" s="56"/>
      <c r="P789" s="56">
        <f t="shared" si="288"/>
        <v>-11241.07</v>
      </c>
    </row>
    <row r="790" spans="1:16" ht="13.5" customHeight="1">
      <c r="A790" s="67" t="s">
        <v>1150</v>
      </c>
      <c r="B790" s="33" t="s">
        <v>29</v>
      </c>
      <c r="C790" s="67" t="s">
        <v>1151</v>
      </c>
      <c r="D790" s="56">
        <v>-172.44</v>
      </c>
      <c r="E790" s="56">
        <v>-36.130000000000003</v>
      </c>
      <c r="F790" s="56">
        <v>-3384.4</v>
      </c>
      <c r="G790" s="56"/>
      <c r="H790" s="56"/>
      <c r="I790" s="56">
        <v>-36.380000000000003</v>
      </c>
      <c r="J790" s="56">
        <v>-2545.91</v>
      </c>
      <c r="K790" s="56"/>
      <c r="L790" s="56"/>
      <c r="M790" s="56"/>
      <c r="N790" s="56"/>
      <c r="O790" s="56"/>
      <c r="P790" s="56">
        <f t="shared" si="288"/>
        <v>-6175.26</v>
      </c>
    </row>
    <row r="791" spans="1:16" ht="13.5" customHeight="1">
      <c r="A791" s="67" t="s">
        <v>1152</v>
      </c>
      <c r="B791" s="33" t="s">
        <v>32</v>
      </c>
      <c r="C791" s="67" t="s">
        <v>1153</v>
      </c>
      <c r="D791" s="56">
        <v>-71.849999999999994</v>
      </c>
      <c r="E791" s="56">
        <v>-15.06</v>
      </c>
      <c r="F791" s="56">
        <v>-1410.19</v>
      </c>
      <c r="G791" s="56"/>
      <c r="H791" s="56"/>
      <c r="I791" s="56">
        <v>-15.17</v>
      </c>
      <c r="J791" s="56">
        <v>-1060.83</v>
      </c>
      <c r="K791" s="56"/>
      <c r="L791" s="56"/>
      <c r="M791" s="56"/>
      <c r="N791" s="56"/>
      <c r="O791" s="56"/>
      <c r="P791" s="56">
        <f t="shared" si="288"/>
        <v>-2573.1000000000004</v>
      </c>
    </row>
    <row r="792" spans="1:16" ht="13.5" customHeight="1">
      <c r="A792" s="67" t="s">
        <v>1154</v>
      </c>
      <c r="B792" s="33" t="s">
        <v>35</v>
      </c>
      <c r="C792" s="67" t="s">
        <v>1155</v>
      </c>
      <c r="D792" s="56">
        <v>-43.11</v>
      </c>
      <c r="E792" s="56">
        <v>-9.0299999999999994</v>
      </c>
      <c r="F792" s="56">
        <v>-846.11</v>
      </c>
      <c r="G792" s="56"/>
      <c r="H792" s="56"/>
      <c r="I792" s="56">
        <v>-9.1</v>
      </c>
      <c r="J792" s="56">
        <v>-636.49</v>
      </c>
      <c r="K792" s="56"/>
      <c r="L792" s="56"/>
      <c r="M792" s="56"/>
      <c r="N792" s="56"/>
      <c r="O792" s="56"/>
      <c r="P792" s="56">
        <f t="shared" si="288"/>
        <v>-1543.8400000000001</v>
      </c>
    </row>
    <row r="793" spans="1:16" ht="13.5" customHeight="1">
      <c r="A793" s="67" t="s">
        <v>1158</v>
      </c>
      <c r="B793" s="33" t="s">
        <v>29</v>
      </c>
      <c r="C793" s="67" t="s">
        <v>1159</v>
      </c>
      <c r="D793" s="56">
        <v>-3103.15</v>
      </c>
      <c r="E793" s="56">
        <v>-4904.88</v>
      </c>
      <c r="F793" s="56">
        <v>-1207.48</v>
      </c>
      <c r="G793" s="56">
        <v>-2149.46</v>
      </c>
      <c r="H793" s="56">
        <v>-3015.38</v>
      </c>
      <c r="I793" s="56">
        <v>-1847.3</v>
      </c>
      <c r="J793" s="56">
        <v>-3288.95</v>
      </c>
      <c r="K793" s="56">
        <v>-2303.04</v>
      </c>
      <c r="L793" s="56"/>
      <c r="M793" s="56"/>
      <c r="N793" s="56"/>
      <c r="O793" s="56"/>
      <c r="P793" s="56">
        <f t="shared" si="288"/>
        <v>-21819.640000000003</v>
      </c>
    </row>
    <row r="794" spans="1:16" ht="13.5" customHeight="1">
      <c r="A794" s="67" t="s">
        <v>1168</v>
      </c>
      <c r="B794" s="33" t="s">
        <v>224</v>
      </c>
      <c r="C794" s="67" t="s">
        <v>1169</v>
      </c>
      <c r="D794" s="56">
        <v>-28.39</v>
      </c>
      <c r="E794" s="56"/>
      <c r="F794" s="56">
        <v>-57.69</v>
      </c>
      <c r="G794" s="56"/>
      <c r="H794" s="56">
        <v>-28.67</v>
      </c>
      <c r="I794" s="56">
        <v>-85.83</v>
      </c>
      <c r="J794" s="56"/>
      <c r="K794" s="56">
        <v>-29.84</v>
      </c>
      <c r="L794" s="56"/>
      <c r="M794" s="56"/>
      <c r="N794" s="56"/>
      <c r="O794" s="56"/>
      <c r="P794" s="56">
        <f t="shared" si="288"/>
        <v>-230.42</v>
      </c>
    </row>
    <row r="795" spans="1:16" ht="13.5" customHeight="1">
      <c r="A795" s="67" t="s">
        <v>1176</v>
      </c>
      <c r="B795" s="33" t="s">
        <v>29</v>
      </c>
      <c r="C795" s="67" t="s">
        <v>1177</v>
      </c>
      <c r="D795" s="56">
        <v>-17.39</v>
      </c>
      <c r="E795" s="56">
        <v>-536.36</v>
      </c>
      <c r="F795" s="56">
        <v>-494.02</v>
      </c>
      <c r="G795" s="56"/>
      <c r="H795" s="56"/>
      <c r="I795" s="56"/>
      <c r="J795" s="56">
        <v>-596.34</v>
      </c>
      <c r="K795" s="56"/>
      <c r="L795" s="56"/>
      <c r="M795" s="56"/>
      <c r="N795" s="56"/>
      <c r="O795" s="56"/>
      <c r="P795" s="56">
        <f t="shared" si="288"/>
        <v>-1644.1100000000001</v>
      </c>
    </row>
    <row r="796" spans="1:16" ht="13.5" customHeight="1">
      <c r="A796" s="67" t="s">
        <v>1279</v>
      </c>
      <c r="B796" s="33" t="s">
        <v>29</v>
      </c>
      <c r="C796" s="67" t="s">
        <v>1280</v>
      </c>
      <c r="D796" s="56">
        <v>-8152.14</v>
      </c>
      <c r="E796" s="56">
        <v>-2467.15</v>
      </c>
      <c r="F796" s="56">
        <v>-16601.48</v>
      </c>
      <c r="G796" s="56">
        <v>-3389.83</v>
      </c>
      <c r="H796" s="56">
        <v>-16397.09</v>
      </c>
      <c r="I796" s="56">
        <v>-3903.37</v>
      </c>
      <c r="J796" s="56">
        <v>-5782.74</v>
      </c>
      <c r="K796" s="56">
        <v>-1952.42</v>
      </c>
      <c r="L796" s="56"/>
      <c r="M796" s="56"/>
      <c r="N796" s="56"/>
      <c r="O796" s="56"/>
      <c r="P796" s="56">
        <f t="shared" si="288"/>
        <v>-58646.22</v>
      </c>
    </row>
    <row r="797" spans="1:16" ht="13.5" customHeight="1">
      <c r="A797" s="67" t="s">
        <v>1281</v>
      </c>
      <c r="B797" s="33" t="s">
        <v>32</v>
      </c>
      <c r="C797" s="67" t="s">
        <v>1282</v>
      </c>
      <c r="D797" s="56">
        <v>-3397.87</v>
      </c>
      <c r="E797" s="56">
        <v>-1028.18</v>
      </c>
      <c r="F797" s="56">
        <v>-6917.46</v>
      </c>
      <c r="G797" s="56">
        <v>-1412.62</v>
      </c>
      <c r="H797" s="56">
        <v>-6832.37</v>
      </c>
      <c r="I797" s="56">
        <v>-1626.79</v>
      </c>
      <c r="J797" s="56">
        <v>-2409.9299999999998</v>
      </c>
      <c r="K797" s="56">
        <v>-813.8</v>
      </c>
      <c r="L797" s="56"/>
      <c r="M797" s="56"/>
      <c r="N797" s="56"/>
      <c r="O797" s="56"/>
      <c r="P797" s="56">
        <f t="shared" si="288"/>
        <v>-24439.02</v>
      </c>
    </row>
    <row r="798" spans="1:16" ht="13.5" customHeight="1">
      <c r="A798" s="67" t="s">
        <v>1283</v>
      </c>
      <c r="B798" s="33" t="s">
        <v>35</v>
      </c>
      <c r="C798" s="67" t="s">
        <v>1284</v>
      </c>
      <c r="D798" s="56">
        <v>-2038.87</v>
      </c>
      <c r="E798" s="56">
        <v>-616.9</v>
      </c>
      <c r="F798" s="56">
        <v>-4150.25</v>
      </c>
      <c r="G798" s="56">
        <v>-847.52</v>
      </c>
      <c r="H798" s="56">
        <v>-4099.2700000000004</v>
      </c>
      <c r="I798" s="56">
        <v>-975.85</v>
      </c>
      <c r="J798" s="56">
        <v>-1446.06</v>
      </c>
      <c r="K798" s="56">
        <v>-488.38</v>
      </c>
      <c r="L798" s="56"/>
      <c r="M798" s="56"/>
      <c r="N798" s="56"/>
      <c r="O798" s="56"/>
      <c r="P798" s="56">
        <f t="shared" si="288"/>
        <v>-14663.1</v>
      </c>
    </row>
    <row r="799" spans="1:16" ht="13.5" customHeight="1">
      <c r="A799" s="67" t="s">
        <v>1287</v>
      </c>
      <c r="B799" s="33" t="s">
        <v>29</v>
      </c>
      <c r="C799" s="67" t="s">
        <v>1288</v>
      </c>
      <c r="D799" s="56">
        <v>-442.15</v>
      </c>
      <c r="E799" s="56">
        <v>-171.25</v>
      </c>
      <c r="F799" s="56">
        <v>-7683.34</v>
      </c>
      <c r="G799" s="56"/>
      <c r="H799" s="56"/>
      <c r="I799" s="56">
        <v>-47.89</v>
      </c>
      <c r="J799" s="56">
        <v>-4541.08</v>
      </c>
      <c r="K799" s="56"/>
      <c r="L799" s="56"/>
      <c r="M799" s="56"/>
      <c r="N799" s="56"/>
      <c r="O799" s="56"/>
      <c r="P799" s="56">
        <f t="shared" si="288"/>
        <v>-12885.71</v>
      </c>
    </row>
    <row r="800" spans="1:16" ht="13.5" customHeight="1">
      <c r="A800" s="67" t="s">
        <v>1289</v>
      </c>
      <c r="B800" s="33" t="s">
        <v>32</v>
      </c>
      <c r="C800" s="67" t="s">
        <v>1290</v>
      </c>
      <c r="D800" s="56">
        <v>-184.23</v>
      </c>
      <c r="E800" s="56">
        <v>-71.349999999999994</v>
      </c>
      <c r="F800" s="56">
        <v>-3201.42</v>
      </c>
      <c r="G800" s="56"/>
      <c r="H800" s="56"/>
      <c r="I800" s="56">
        <v>-19.95</v>
      </c>
      <c r="J800" s="56">
        <v>-1892.13</v>
      </c>
      <c r="K800" s="56"/>
      <c r="L800" s="56"/>
      <c r="M800" s="56"/>
      <c r="N800" s="56"/>
      <c r="O800" s="56"/>
      <c r="P800" s="56">
        <f t="shared" si="288"/>
        <v>-5369.08</v>
      </c>
    </row>
    <row r="801" spans="1:16" ht="13.5" customHeight="1">
      <c r="A801" s="67" t="s">
        <v>1291</v>
      </c>
      <c r="B801" s="33" t="s">
        <v>35</v>
      </c>
      <c r="C801" s="67" t="s">
        <v>1292</v>
      </c>
      <c r="D801" s="56">
        <v>-110.54</v>
      </c>
      <c r="E801" s="56">
        <v>-42.81</v>
      </c>
      <c r="F801" s="56">
        <v>-1920.85</v>
      </c>
      <c r="G801" s="56"/>
      <c r="H801" s="56"/>
      <c r="I801" s="56">
        <v>-11.97</v>
      </c>
      <c r="J801" s="56">
        <v>-1135.27</v>
      </c>
      <c r="K801" s="56"/>
      <c r="L801" s="56"/>
      <c r="M801" s="56"/>
      <c r="N801" s="56"/>
      <c r="O801" s="56"/>
      <c r="P801" s="56">
        <f t="shared" si="288"/>
        <v>-3221.4399999999996</v>
      </c>
    </row>
    <row r="802" spans="1:16" ht="13.5" customHeight="1">
      <c r="A802" s="52" t="s">
        <v>1293</v>
      </c>
      <c r="B802" s="33" t="s">
        <v>123</v>
      </c>
      <c r="C802" s="52" t="s">
        <v>1294</v>
      </c>
      <c r="D802" s="56"/>
      <c r="E802" s="56"/>
      <c r="F802" s="56"/>
      <c r="G802" s="56"/>
      <c r="H802" s="56"/>
      <c r="I802" s="56"/>
      <c r="J802" s="56">
        <v>-845.41</v>
      </c>
      <c r="K802" s="56"/>
      <c r="L802" s="56"/>
      <c r="M802" s="56"/>
      <c r="N802" s="56"/>
      <c r="O802" s="56"/>
      <c r="P802" s="56">
        <f t="shared" si="288"/>
        <v>-845.41</v>
      </c>
    </row>
    <row r="803" spans="1:16" ht="13.5" customHeight="1">
      <c r="A803" s="67" t="s">
        <v>1299</v>
      </c>
      <c r="B803" s="33" t="s">
        <v>29</v>
      </c>
      <c r="C803" s="67" t="s">
        <v>1300</v>
      </c>
      <c r="D803" s="56">
        <v>-28.1</v>
      </c>
      <c r="E803" s="56">
        <v>-1405.4</v>
      </c>
      <c r="F803" s="56">
        <v>-477.76</v>
      </c>
      <c r="G803" s="56">
        <v>-438.97</v>
      </c>
      <c r="H803" s="56">
        <v>-263.17</v>
      </c>
      <c r="I803" s="56">
        <v>-105.6</v>
      </c>
      <c r="J803" s="56">
        <v>-219.65</v>
      </c>
      <c r="K803" s="56"/>
      <c r="L803" s="56"/>
      <c r="M803" s="56"/>
      <c r="N803" s="56"/>
      <c r="O803" s="56"/>
      <c r="P803" s="56">
        <f t="shared" si="288"/>
        <v>-2938.65</v>
      </c>
    </row>
    <row r="804" spans="1:16" ht="13.5" customHeight="1">
      <c r="A804" s="67" t="s">
        <v>1303</v>
      </c>
      <c r="B804" s="33" t="s">
        <v>29</v>
      </c>
      <c r="C804" s="67" t="s">
        <v>1304</v>
      </c>
      <c r="D804" s="56">
        <v>-2759.79</v>
      </c>
      <c r="E804" s="56">
        <v>-5972.72</v>
      </c>
      <c r="F804" s="56">
        <v>-1304.79</v>
      </c>
      <c r="G804" s="56">
        <v>-1421.51</v>
      </c>
      <c r="H804" s="56">
        <v>-2497.1799999999998</v>
      </c>
      <c r="I804" s="56">
        <v>-2279.2199999999998</v>
      </c>
      <c r="J804" s="56">
        <v>-2163.39</v>
      </c>
      <c r="K804" s="56">
        <v>-1601.49</v>
      </c>
      <c r="L804" s="56"/>
      <c r="M804" s="56"/>
      <c r="N804" s="56"/>
      <c r="O804" s="56"/>
      <c r="P804" s="56">
        <f t="shared" si="288"/>
        <v>-20000.09</v>
      </c>
    </row>
    <row r="805" spans="1:16" ht="13.5" customHeight="1">
      <c r="A805" s="67" t="s">
        <v>1305</v>
      </c>
      <c r="B805" s="33" t="s">
        <v>224</v>
      </c>
      <c r="C805" s="67" t="s">
        <v>1306</v>
      </c>
      <c r="D805" s="56"/>
      <c r="E805" s="56"/>
      <c r="F805" s="56">
        <v>-203.35</v>
      </c>
      <c r="G805" s="56"/>
      <c r="H805" s="56">
        <v>-5.03</v>
      </c>
      <c r="I805" s="56"/>
      <c r="J805" s="56"/>
      <c r="K805" s="56"/>
      <c r="L805" s="56"/>
      <c r="M805" s="56"/>
      <c r="N805" s="56"/>
      <c r="O805" s="56"/>
      <c r="P805" s="56">
        <f t="shared" si="288"/>
        <v>-208.38</v>
      </c>
    </row>
    <row r="806" spans="1:16" ht="13.5" customHeight="1">
      <c r="A806" s="67" t="s">
        <v>1528</v>
      </c>
      <c r="B806" s="33" t="s">
        <v>224</v>
      </c>
      <c r="C806" s="67" t="s">
        <v>1314</v>
      </c>
      <c r="D806" s="56"/>
      <c r="E806" s="56"/>
      <c r="F806" s="56"/>
      <c r="G806" s="56"/>
      <c r="H806" s="56">
        <v>-60.36</v>
      </c>
      <c r="I806" s="56">
        <v>-150.78</v>
      </c>
      <c r="J806" s="56"/>
      <c r="K806" s="56">
        <v>-45.21</v>
      </c>
      <c r="L806" s="56"/>
      <c r="M806" s="56"/>
      <c r="N806" s="56"/>
      <c r="O806" s="56"/>
      <c r="P806" s="56">
        <f t="shared" si="288"/>
        <v>-256.34999999999997</v>
      </c>
    </row>
    <row r="807" spans="1:16" ht="22.5">
      <c r="A807" s="67" t="s">
        <v>1321</v>
      </c>
      <c r="B807" s="33" t="s">
        <v>29</v>
      </c>
      <c r="C807" s="68" t="s">
        <v>1322</v>
      </c>
      <c r="D807" s="56">
        <v>-80.06</v>
      </c>
      <c r="E807" s="56">
        <v>-357.57</v>
      </c>
      <c r="F807" s="56"/>
      <c r="G807" s="56"/>
      <c r="H807" s="56"/>
      <c r="I807" s="56"/>
      <c r="J807" s="56">
        <v>-435.28</v>
      </c>
      <c r="K807" s="56"/>
      <c r="L807" s="56"/>
      <c r="M807" s="56"/>
      <c r="N807" s="56"/>
      <c r="O807" s="56"/>
      <c r="P807" s="56">
        <f t="shared" si="288"/>
        <v>-872.91</v>
      </c>
    </row>
    <row r="808" spans="1:16" ht="13.5" customHeight="1">
      <c r="A808" s="52" t="s">
        <v>1388</v>
      </c>
      <c r="B808" s="33" t="s">
        <v>537</v>
      </c>
      <c r="C808" s="52" t="s">
        <v>1389</v>
      </c>
      <c r="D808" s="56">
        <v>-25.54</v>
      </c>
      <c r="E808" s="56"/>
      <c r="F808" s="56"/>
      <c r="G808" s="56"/>
      <c r="H808" s="56">
        <v>-25.55</v>
      </c>
      <c r="I808" s="56"/>
      <c r="J808" s="56"/>
      <c r="K808" s="56"/>
      <c r="L808" s="56"/>
      <c r="M808" s="56"/>
      <c r="N808" s="56"/>
      <c r="O808" s="56"/>
      <c r="P808" s="56">
        <f t="shared" si="288"/>
        <v>-51.09</v>
      </c>
    </row>
    <row r="809" spans="1:16" ht="13.5" customHeight="1">
      <c r="A809" s="67"/>
      <c r="B809" s="33"/>
      <c r="C809" s="66" t="s">
        <v>1529</v>
      </c>
      <c r="D809" s="42">
        <f>SUM(D810:D814)</f>
        <v>-954985.72</v>
      </c>
      <c r="E809" s="42">
        <f>SUM(E810:E814)</f>
        <v>-247643.37</v>
      </c>
      <c r="F809" s="42">
        <f>SUM(F810:F814)</f>
        <v>-356215.98000000004</v>
      </c>
      <c r="G809" s="42">
        <f>SUM(G810:G814)</f>
        <v>-71806.159999999989</v>
      </c>
      <c r="H809" s="42">
        <f>SUM(H810:H820)</f>
        <v>-388555.11</v>
      </c>
      <c r="I809" s="42">
        <f>SUM(I810:I821)</f>
        <v>-1770009.48</v>
      </c>
      <c r="J809" s="42">
        <f t="shared" ref="J809:O809" si="290">SUM(J810:J820)</f>
        <v>-1429815.59</v>
      </c>
      <c r="K809" s="42">
        <f t="shared" si="290"/>
        <v>-1662589.1900000002</v>
      </c>
      <c r="L809" s="42">
        <f t="shared" si="290"/>
        <v>-1855200</v>
      </c>
      <c r="M809" s="42">
        <f t="shared" si="290"/>
        <v>-1855200</v>
      </c>
      <c r="N809" s="42">
        <f t="shared" si="290"/>
        <v>-1855200</v>
      </c>
      <c r="O809" s="42">
        <f t="shared" si="290"/>
        <v>-2939139.32</v>
      </c>
      <c r="P809" s="42">
        <f>SUM(P810:P821)</f>
        <v>-15386359.920000002</v>
      </c>
    </row>
    <row r="810" spans="1:16" ht="13.5" customHeight="1">
      <c r="A810" s="67" t="s">
        <v>534</v>
      </c>
      <c r="B810" s="33" t="s">
        <v>173</v>
      </c>
      <c r="C810" s="67" t="s">
        <v>1530</v>
      </c>
      <c r="D810" s="56">
        <v>-17853.88</v>
      </c>
      <c r="E810" s="56">
        <v>-4788.49</v>
      </c>
      <c r="F810" s="56">
        <v>-10414.31</v>
      </c>
      <c r="G810" s="56">
        <v>-1222.47</v>
      </c>
      <c r="H810" s="56">
        <v>-5721.79</v>
      </c>
      <c r="I810" s="56">
        <v>-6089.9</v>
      </c>
      <c r="J810" s="56">
        <v>0</v>
      </c>
      <c r="K810" s="56">
        <v>-861.11</v>
      </c>
      <c r="L810" s="56"/>
      <c r="M810" s="56"/>
      <c r="N810" s="56"/>
      <c r="O810" s="56"/>
      <c r="P810" s="56">
        <f t="shared" si="288"/>
        <v>-46951.950000000004</v>
      </c>
    </row>
    <row r="811" spans="1:16" ht="13.5" customHeight="1">
      <c r="A811" s="67" t="s">
        <v>709</v>
      </c>
      <c r="B811" s="33" t="s">
        <v>173</v>
      </c>
      <c r="C811" s="67" t="s">
        <v>710</v>
      </c>
      <c r="D811" s="56">
        <v>-924669.49</v>
      </c>
      <c r="E811" s="56">
        <v>-207091.14</v>
      </c>
      <c r="F811" s="56">
        <v>-339760.46</v>
      </c>
      <c r="G811" s="56">
        <v>-70288.009999999995</v>
      </c>
      <c r="H811" s="56">
        <v>-379703.41</v>
      </c>
      <c r="I811" s="56">
        <v>-1737745.33</v>
      </c>
      <c r="J811" s="56">
        <v>-1424746.56</v>
      </c>
      <c r="K811" s="56">
        <v>-1655077.24</v>
      </c>
      <c r="L811" s="56">
        <v>-1850000</v>
      </c>
      <c r="M811" s="56">
        <f>L811</f>
        <v>-1850000</v>
      </c>
      <c r="N811" s="56">
        <f>M811</f>
        <v>-1850000</v>
      </c>
      <c r="O811" s="56">
        <v>-2933939.32</v>
      </c>
      <c r="P811" s="56">
        <f t="shared" si="288"/>
        <v>-15223020.960000001</v>
      </c>
    </row>
    <row r="812" spans="1:16" ht="13.5" customHeight="1">
      <c r="A812" s="67" t="s">
        <v>711</v>
      </c>
      <c r="B812" s="33" t="s">
        <v>173</v>
      </c>
      <c r="C812" s="67" t="s">
        <v>712</v>
      </c>
      <c r="D812" s="56">
        <v>-91.5</v>
      </c>
      <c r="E812" s="56"/>
      <c r="F812" s="56"/>
      <c r="G812" s="56"/>
      <c r="H812" s="56"/>
      <c r="I812" s="56"/>
      <c r="J812" s="56"/>
      <c r="K812" s="56">
        <v>-1.74</v>
      </c>
      <c r="L812" s="56"/>
      <c r="M812" s="56"/>
      <c r="N812" s="56"/>
      <c r="O812" s="56"/>
      <c r="P812" s="56">
        <f t="shared" si="288"/>
        <v>-93.24</v>
      </c>
    </row>
    <row r="813" spans="1:16" ht="13.5" customHeight="1">
      <c r="A813" s="67" t="s">
        <v>713</v>
      </c>
      <c r="B813" s="33" t="s">
        <v>173</v>
      </c>
      <c r="C813" s="67" t="s">
        <v>714</v>
      </c>
      <c r="D813" s="56">
        <v>-11853.35</v>
      </c>
      <c r="E813" s="56">
        <v>-2626.24</v>
      </c>
      <c r="F813" s="56">
        <v>-4451.21</v>
      </c>
      <c r="G813" s="56">
        <v>-295.68</v>
      </c>
      <c r="H813" s="56">
        <v>-2345.3000000000002</v>
      </c>
      <c r="I813" s="56">
        <v>-6303.36</v>
      </c>
      <c r="J813" s="56">
        <v>-5069.03</v>
      </c>
      <c r="K813" s="56">
        <v>-5741.6</v>
      </c>
      <c r="L813" s="56">
        <v>-5200</v>
      </c>
      <c r="M813" s="56">
        <f>L813</f>
        <v>-5200</v>
      </c>
      <c r="N813" s="56">
        <f>M813</f>
        <v>-5200</v>
      </c>
      <c r="O813" s="56">
        <f>N813</f>
        <v>-5200</v>
      </c>
      <c r="P813" s="56">
        <f t="shared" si="288"/>
        <v>-59485.77</v>
      </c>
    </row>
    <row r="814" spans="1:16" ht="13.5" customHeight="1">
      <c r="A814" s="67" t="s">
        <v>719</v>
      </c>
      <c r="B814" s="33" t="s">
        <v>173</v>
      </c>
      <c r="C814" s="67" t="s">
        <v>1531</v>
      </c>
      <c r="D814" s="56">
        <v>-517.5</v>
      </c>
      <c r="E814" s="56">
        <v>-33137.5</v>
      </c>
      <c r="F814" s="56">
        <v>-1590</v>
      </c>
      <c r="G814" s="56"/>
      <c r="H814" s="56"/>
      <c r="I814" s="56"/>
      <c r="J814" s="56"/>
      <c r="K814" s="56">
        <v>-907.5</v>
      </c>
      <c r="L814" s="56"/>
      <c r="M814" s="56"/>
      <c r="N814" s="56"/>
      <c r="O814" s="56"/>
      <c r="P814" s="56">
        <f t="shared" si="288"/>
        <v>-36152.5</v>
      </c>
    </row>
    <row r="815" spans="1:16" ht="13.5" customHeight="1">
      <c r="A815" s="67" t="s">
        <v>1150</v>
      </c>
      <c r="B815" s="33" t="s">
        <v>29</v>
      </c>
      <c r="C815" s="67" t="s">
        <v>1151</v>
      </c>
      <c r="D815" s="56"/>
      <c r="E815" s="56"/>
      <c r="F815" s="56"/>
      <c r="G815" s="56"/>
      <c r="H815" s="56">
        <v>-289.92</v>
      </c>
      <c r="I815" s="56"/>
      <c r="J815" s="56"/>
      <c r="K815" s="56"/>
      <c r="L815" s="56"/>
      <c r="M815" s="56"/>
      <c r="N815" s="56"/>
      <c r="O815" s="56"/>
      <c r="P815" s="56">
        <f t="shared" si="288"/>
        <v>-289.92</v>
      </c>
    </row>
    <row r="816" spans="1:16" ht="13.5" customHeight="1">
      <c r="A816" s="67" t="s">
        <v>1152</v>
      </c>
      <c r="B816" s="33" t="s">
        <v>32</v>
      </c>
      <c r="C816" s="67" t="s">
        <v>1153</v>
      </c>
      <c r="D816" s="56"/>
      <c r="E816" s="56"/>
      <c r="F816" s="56"/>
      <c r="G816" s="56"/>
      <c r="H816" s="56">
        <v>-120.84</v>
      </c>
      <c r="I816" s="56"/>
      <c r="J816" s="56"/>
      <c r="K816" s="56"/>
      <c r="L816" s="56"/>
      <c r="M816" s="56"/>
      <c r="N816" s="56"/>
      <c r="O816" s="56"/>
      <c r="P816" s="56">
        <f t="shared" si="288"/>
        <v>-120.84</v>
      </c>
    </row>
    <row r="817" spans="1:16" ht="13.5" customHeight="1">
      <c r="A817" s="67" t="s">
        <v>1154</v>
      </c>
      <c r="B817" s="33" t="s">
        <v>35</v>
      </c>
      <c r="C817" s="67" t="s">
        <v>1155</v>
      </c>
      <c r="D817" s="56"/>
      <c r="E817" s="56"/>
      <c r="F817" s="56"/>
      <c r="G817" s="56"/>
      <c r="H817" s="56">
        <v>-72.48</v>
      </c>
      <c r="I817" s="56"/>
      <c r="J817" s="56"/>
      <c r="K817" s="56"/>
      <c r="L817" s="56"/>
      <c r="M817" s="56"/>
      <c r="N817" s="56"/>
      <c r="O817" s="56"/>
      <c r="P817" s="56">
        <f t="shared" si="288"/>
        <v>-72.48</v>
      </c>
    </row>
    <row r="818" spans="1:16" ht="13.5" customHeight="1">
      <c r="A818" s="67" t="s">
        <v>1287</v>
      </c>
      <c r="B818" s="33" t="s">
        <v>29</v>
      </c>
      <c r="C818" s="67" t="s">
        <v>1288</v>
      </c>
      <c r="D818" s="56"/>
      <c r="E818" s="56"/>
      <c r="F818" s="56"/>
      <c r="G818" s="56"/>
      <c r="H818" s="56">
        <v>-180.82</v>
      </c>
      <c r="I818" s="56"/>
      <c r="J818" s="56"/>
      <c r="K818" s="56"/>
      <c r="L818" s="56"/>
      <c r="M818" s="56"/>
      <c r="N818" s="56"/>
      <c r="O818" s="56"/>
      <c r="P818" s="56">
        <f t="shared" si="288"/>
        <v>-180.82</v>
      </c>
    </row>
    <row r="819" spans="1:16" ht="13.5" customHeight="1">
      <c r="A819" s="67" t="s">
        <v>1289</v>
      </c>
      <c r="B819" s="33" t="s">
        <v>32</v>
      </c>
      <c r="C819" s="67" t="s">
        <v>1290</v>
      </c>
      <c r="D819" s="56"/>
      <c r="E819" s="56"/>
      <c r="F819" s="56"/>
      <c r="G819" s="56"/>
      <c r="H819" s="56">
        <v>-75.34</v>
      </c>
      <c r="I819" s="56"/>
      <c r="J819" s="56"/>
      <c r="K819" s="56"/>
      <c r="L819" s="56"/>
      <c r="M819" s="56"/>
      <c r="N819" s="56"/>
      <c r="O819" s="56"/>
      <c r="P819" s="56">
        <f t="shared" si="288"/>
        <v>-75.34</v>
      </c>
    </row>
    <row r="820" spans="1:16" ht="13.5" customHeight="1">
      <c r="A820" s="67" t="s">
        <v>1291</v>
      </c>
      <c r="B820" s="33" t="s">
        <v>35</v>
      </c>
      <c r="C820" s="67" t="s">
        <v>1292</v>
      </c>
      <c r="D820" s="56"/>
      <c r="E820" s="56"/>
      <c r="F820" s="56"/>
      <c r="G820" s="56"/>
      <c r="H820" s="56">
        <v>-45.21</v>
      </c>
      <c r="I820" s="56"/>
      <c r="J820" s="56"/>
      <c r="K820" s="56"/>
      <c r="L820" s="56"/>
      <c r="M820" s="56"/>
      <c r="N820" s="56"/>
      <c r="O820" s="56"/>
      <c r="P820" s="56">
        <f t="shared" si="288"/>
        <v>-45.21</v>
      </c>
    </row>
    <row r="821" spans="1:16" ht="13.5" customHeight="1">
      <c r="A821" s="67" t="s">
        <v>1366</v>
      </c>
      <c r="B821" s="33" t="s">
        <v>618</v>
      </c>
      <c r="C821" s="67" t="s">
        <v>1367</v>
      </c>
      <c r="D821" s="56"/>
      <c r="E821" s="56"/>
      <c r="F821" s="56"/>
      <c r="G821" s="56"/>
      <c r="H821" s="56"/>
      <c r="I821" s="56">
        <v>-19870.89</v>
      </c>
      <c r="J821" s="56"/>
      <c r="K821" s="56"/>
      <c r="L821" s="56"/>
      <c r="M821" s="56"/>
      <c r="N821" s="56"/>
      <c r="O821" s="56"/>
      <c r="P821" s="56">
        <f t="shared" si="288"/>
        <v>-19870.89</v>
      </c>
    </row>
    <row r="822" spans="1:16" s="82" customFormat="1" ht="13.5" customHeight="1">
      <c r="A822" s="87"/>
      <c r="B822" s="66" t="s">
        <v>1532</v>
      </c>
      <c r="C822" s="66"/>
      <c r="D822" s="81">
        <f>D670+D677+D690+D728+D767+D809</f>
        <v>-6254308.0800000001</v>
      </c>
      <c r="E822" s="81">
        <f>E670+E677+E690+E728+E809+E767</f>
        <v>-3140693.3899999997</v>
      </c>
      <c r="F822" s="81">
        <f>F670+F677+F690+F728+F809+F767</f>
        <v>-3044549.8599999994</v>
      </c>
      <c r="G822" s="81">
        <f>G670+G677+G690+G728+G809+G767</f>
        <v>-3184977.28</v>
      </c>
      <c r="H822" s="81">
        <f>H670+H677+H690+H728+H809+H767</f>
        <v>-3493533.4599999995</v>
      </c>
      <c r="I822" s="81">
        <f t="shared" ref="I822:O822" si="291">I670+I677+I690+I728+I809+I767</f>
        <v>-4369862.43</v>
      </c>
      <c r="J822" s="81">
        <f t="shared" si="291"/>
        <v>-4792719.04</v>
      </c>
      <c r="K822" s="81">
        <f t="shared" si="291"/>
        <v>-4061604.12</v>
      </c>
      <c r="L822" s="81">
        <f t="shared" si="291"/>
        <v>-4261460.83</v>
      </c>
      <c r="M822" s="81">
        <f>M670+M677+M690+M728+M809+M767</f>
        <v>-3871875.08</v>
      </c>
      <c r="N822" s="81">
        <f t="shared" si="291"/>
        <v>-4308363.58</v>
      </c>
      <c r="O822" s="81">
        <f t="shared" si="291"/>
        <v>-6870502.1500000004</v>
      </c>
      <c r="P822" s="81">
        <f>P670+P677+P690+P728+P809+P767</f>
        <v>-51654449.300000004</v>
      </c>
    </row>
    <row r="823" spans="1:16" s="39" customFormat="1" ht="13.5" customHeight="1">
      <c r="A823" s="69"/>
      <c r="B823" s="70"/>
      <c r="C823" s="71" t="s">
        <v>1533</v>
      </c>
      <c r="D823" s="72">
        <f t="shared" ref="D823:P823" si="292">SUM(D3+D590+D656+D822)</f>
        <v>59300551.969999999</v>
      </c>
      <c r="E823" s="72">
        <f t="shared" si="292"/>
        <v>40009854.410000004</v>
      </c>
      <c r="F823" s="72">
        <f t="shared" si="292"/>
        <v>39279828.999999993</v>
      </c>
      <c r="G823" s="72">
        <f t="shared" si="292"/>
        <v>40745492.270000003</v>
      </c>
      <c r="H823" s="72">
        <f t="shared" si="292"/>
        <v>38921237.079999998</v>
      </c>
      <c r="I823" s="72">
        <f t="shared" si="292"/>
        <v>38498561.000000007</v>
      </c>
      <c r="J823" s="72">
        <f t="shared" si="292"/>
        <v>42397304.979999997</v>
      </c>
      <c r="K823" s="72">
        <f t="shared" si="292"/>
        <v>39964757.32</v>
      </c>
      <c r="L823" s="72">
        <f t="shared" si="292"/>
        <v>36973218.739999995</v>
      </c>
      <c r="M823" s="72">
        <f t="shared" si="292"/>
        <v>36553420.590000004</v>
      </c>
      <c r="N823" s="72">
        <f t="shared" si="292"/>
        <v>37984275.384999998</v>
      </c>
      <c r="O823" s="72">
        <f t="shared" si="292"/>
        <v>50171170.659444444</v>
      </c>
      <c r="P823" s="72">
        <f t="shared" si="292"/>
        <v>500800000.00444454</v>
      </c>
    </row>
    <row r="824" spans="1:16" ht="13.5" customHeight="1">
      <c r="B824" s="236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</row>
    <row r="825" spans="1:16" ht="13.5" customHeight="1">
      <c r="A825" s="241"/>
      <c r="B825" s="241"/>
      <c r="C825" s="241"/>
      <c r="D825" s="241"/>
      <c r="E825" s="241"/>
    </row>
    <row r="826" spans="1:16" ht="13.5" customHeight="1">
      <c r="A826" s="238"/>
      <c r="B826" s="238"/>
      <c r="C826" s="238"/>
      <c r="D826" s="238"/>
      <c r="E826" s="238"/>
    </row>
    <row r="827" spans="1:16" ht="13.5" customHeight="1">
      <c r="B827" s="236"/>
    </row>
    <row r="828" spans="1:16" ht="13.5" customHeight="1">
      <c r="B828" s="236"/>
    </row>
    <row r="829" spans="1:16" ht="13.5" customHeight="1">
      <c r="B829" s="236"/>
    </row>
  </sheetData>
  <mergeCells count="6">
    <mergeCell ref="A826:E826"/>
    <mergeCell ref="P1:P2"/>
    <mergeCell ref="A825:E825"/>
    <mergeCell ref="B1:B2"/>
    <mergeCell ref="A1:A2"/>
    <mergeCell ref="C1:C2"/>
  </mergeCells>
  <phoneticPr fontId="19" type="noConversion"/>
  <printOptions horizontalCentered="1"/>
  <pageMargins left="0.19685039370078741" right="0.19685039370078741" top="0.70866141732283472" bottom="0.19685039370078741" header="0.19685039370078741" footer="0.15748031496062992"/>
  <pageSetup paperSize="9" firstPageNumber="0" orientation="portrait" horizontalDpi="300" verticalDpi="300" r:id="rId1"/>
  <headerFooter alignWithMargins="0">
    <oddHeader xml:space="preserve">&amp;C&amp;12PREFEITURA MUNICIPAL DE SANTA MARIA
&amp;10SECRETARIA DE MUNICÍPIO DAS FINANÇAS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957"/>
  <sheetViews>
    <sheetView zoomScale="130" zoomScaleNormal="130" workbookViewId="0">
      <pane xSplit="3" ySplit="1" topLeftCell="D390" activePane="bottomRight" state="frozen"/>
      <selection pane="topRight" activeCell="D1" sqref="D1"/>
      <selection pane="bottomLeft" activeCell="A2" sqref="A2"/>
      <selection pane="bottomRight" activeCell="G866" sqref="G866"/>
    </sheetView>
  </sheetViews>
  <sheetFormatPr defaultColWidth="11.5703125" defaultRowHeight="12.75"/>
  <cols>
    <col min="1" max="1" width="12" style="143" customWidth="1"/>
    <col min="2" max="2" width="39.140625" style="166" customWidth="1"/>
    <col min="3" max="3" width="6" style="166" customWidth="1"/>
    <col min="4" max="5" width="12.42578125" style="74" customWidth="1"/>
    <col min="6" max="6" width="12.7109375" style="107" customWidth="1"/>
    <col min="7" max="7" width="12.85546875" style="107" customWidth="1"/>
    <col min="8" max="223" width="11.5703125" style="107"/>
    <col min="224" max="16384" width="11.5703125" style="106"/>
  </cols>
  <sheetData>
    <row r="1" spans="1:240" s="103" customFormat="1" ht="25.5">
      <c r="A1" s="120"/>
      <c r="B1" s="121" t="s">
        <v>1534</v>
      </c>
      <c r="C1" s="121" t="s">
        <v>1535</v>
      </c>
      <c r="D1" s="120" t="s">
        <v>1536</v>
      </c>
      <c r="E1" s="120" t="s">
        <v>1537</v>
      </c>
      <c r="HP1" s="104"/>
      <c r="HQ1" s="104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6"/>
      <c r="ID1" s="106"/>
      <c r="IE1" s="106"/>
      <c r="IF1" s="106"/>
    </row>
    <row r="2" spans="1:240">
      <c r="A2" s="122" t="s">
        <v>18</v>
      </c>
      <c r="B2" s="123" t="s">
        <v>19</v>
      </c>
      <c r="C2" s="124"/>
      <c r="D2" s="72">
        <f>SUM(D3+D72+D103+D281+D444+D288)</f>
        <v>591717225.30999994</v>
      </c>
      <c r="E2" s="72">
        <f>SUM(E3+E72+E103+E281+E444+E288)</f>
        <v>627569450.64300001</v>
      </c>
    </row>
    <row r="3" spans="1:240">
      <c r="A3" s="125" t="s">
        <v>20</v>
      </c>
      <c r="B3" s="126" t="s">
        <v>21</v>
      </c>
      <c r="C3" s="127"/>
      <c r="D3" s="128">
        <f>SUM(D4+D50)</f>
        <v>150081748.84</v>
      </c>
      <c r="E3" s="128">
        <f>SUM(E4+E50)</f>
        <v>168949435.11999997</v>
      </c>
    </row>
    <row r="4" spans="1:240">
      <c r="A4" s="129" t="s">
        <v>22</v>
      </c>
      <c r="B4" s="130" t="s">
        <v>23</v>
      </c>
      <c r="C4" s="131"/>
      <c r="D4" s="128">
        <f>SUM(D5+D45)</f>
        <v>133040042.13</v>
      </c>
      <c r="E4" s="128">
        <f>SUM(E5+E45)</f>
        <v>149841281.98999998</v>
      </c>
    </row>
    <row r="5" spans="1:240">
      <c r="A5" s="132" t="s">
        <v>24</v>
      </c>
      <c r="B5" s="133" t="s">
        <v>25</v>
      </c>
      <c r="C5" s="134"/>
      <c r="D5" s="135">
        <f>SUM(D6+D10+D41)</f>
        <v>75332414.049999997</v>
      </c>
      <c r="E5" s="135">
        <f>SUM(E6+E10+E41)</f>
        <v>86361792.11999999</v>
      </c>
    </row>
    <row r="6" spans="1:240" s="20" customFormat="1" ht="22.5">
      <c r="A6" s="99" t="s">
        <v>26</v>
      </c>
      <c r="B6" s="116" t="s">
        <v>27</v>
      </c>
      <c r="C6" s="136"/>
      <c r="D6" s="60">
        <f>SUM(D7:D9)</f>
        <v>32973378.789999999</v>
      </c>
      <c r="E6" s="60">
        <f>SUM(E7:E9)</f>
        <v>35992274.759999998</v>
      </c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</row>
    <row r="7" spans="1:240">
      <c r="A7" s="97" t="s">
        <v>28</v>
      </c>
      <c r="B7" s="117" t="s">
        <v>30</v>
      </c>
      <c r="C7" s="139" t="s">
        <v>29</v>
      </c>
      <c r="D7" s="60">
        <v>19783357.600000001</v>
      </c>
      <c r="E7" s="60">
        <v>21594603.68</v>
      </c>
    </row>
    <row r="8" spans="1:240">
      <c r="A8" s="97" t="s">
        <v>31</v>
      </c>
      <c r="B8" s="117" t="s">
        <v>33</v>
      </c>
      <c r="C8" s="139" t="s">
        <v>32</v>
      </c>
      <c r="D8" s="60">
        <v>8243904.0599999996</v>
      </c>
      <c r="E8" s="60">
        <v>8998699.5700000003</v>
      </c>
    </row>
    <row r="9" spans="1:240">
      <c r="A9" s="97" t="s">
        <v>34</v>
      </c>
      <c r="B9" s="117" t="s">
        <v>36</v>
      </c>
      <c r="C9" s="139" t="s">
        <v>35</v>
      </c>
      <c r="D9" s="60">
        <v>4946117.13</v>
      </c>
      <c r="E9" s="60">
        <v>5398971.5099999998</v>
      </c>
    </row>
    <row r="10" spans="1:240" s="20" customFormat="1" ht="22.5">
      <c r="A10" s="99" t="s">
        <v>37</v>
      </c>
      <c r="B10" s="116" t="s">
        <v>38</v>
      </c>
      <c r="C10" s="136"/>
      <c r="D10" s="58">
        <f>SUM(D11+D36)</f>
        <v>26887524.109999999</v>
      </c>
      <c r="E10" s="58">
        <f>SUM(E11+E36)</f>
        <v>31760826.499999993</v>
      </c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</row>
    <row r="11" spans="1:240" s="20" customFormat="1" ht="22.5">
      <c r="A11" s="99" t="s">
        <v>39</v>
      </c>
      <c r="B11" s="116" t="s">
        <v>40</v>
      </c>
      <c r="C11" s="136"/>
      <c r="D11" s="58">
        <f>SUM(D12+D16+D20+D24+D28+D32)</f>
        <v>26824701.509999998</v>
      </c>
      <c r="E11" s="58">
        <f>SUM(E12+E16+E20+E24+E28+E32)</f>
        <v>31713634.339999992</v>
      </c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</row>
    <row r="12" spans="1:240" s="20" customFormat="1" ht="22.5">
      <c r="A12" s="99" t="s">
        <v>41</v>
      </c>
      <c r="B12" s="116" t="s">
        <v>1538</v>
      </c>
      <c r="C12" s="136"/>
      <c r="D12" s="58">
        <f>SUM(D13:D15)</f>
        <v>17639728.859999999</v>
      </c>
      <c r="E12" s="58">
        <f>SUM(E13:E15)</f>
        <v>19895345.759999998</v>
      </c>
      <c r="HP12" s="108"/>
      <c r="HQ12" s="108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</row>
    <row r="13" spans="1:240">
      <c r="A13" s="97" t="s">
        <v>43</v>
      </c>
      <c r="B13" s="117" t="s">
        <v>44</v>
      </c>
      <c r="C13" s="139" t="s">
        <v>29</v>
      </c>
      <c r="D13" s="60">
        <v>10583834.789999999</v>
      </c>
      <c r="E13" s="60">
        <v>11937205.5</v>
      </c>
    </row>
    <row r="14" spans="1:240">
      <c r="A14" s="97" t="s">
        <v>45</v>
      </c>
      <c r="B14" s="117" t="s">
        <v>46</v>
      </c>
      <c r="C14" s="139" t="s">
        <v>32</v>
      </c>
      <c r="D14" s="60">
        <v>4409934.1100000003</v>
      </c>
      <c r="E14" s="60">
        <v>4973837.93</v>
      </c>
    </row>
    <row r="15" spans="1:240">
      <c r="A15" s="97" t="s">
        <v>47</v>
      </c>
      <c r="B15" s="117" t="s">
        <v>48</v>
      </c>
      <c r="C15" s="139" t="s">
        <v>35</v>
      </c>
      <c r="D15" s="60">
        <v>2645959.96</v>
      </c>
      <c r="E15" s="60">
        <v>2984302.33</v>
      </c>
    </row>
    <row r="16" spans="1:240" s="20" customFormat="1" ht="22.5">
      <c r="A16" s="99" t="s">
        <v>49</v>
      </c>
      <c r="B16" s="116" t="s">
        <v>50</v>
      </c>
      <c r="C16" s="136"/>
      <c r="D16" s="58">
        <f>SUM(D17:D19)</f>
        <v>864802.05</v>
      </c>
      <c r="E16" s="58">
        <f>SUM(E17:E19)</f>
        <v>940734.49</v>
      </c>
      <c r="HP16" s="108"/>
      <c r="HQ16" s="108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</row>
    <row r="17" spans="1:240">
      <c r="A17" s="97" t="s">
        <v>51</v>
      </c>
      <c r="B17" s="117" t="s">
        <v>52</v>
      </c>
      <c r="C17" s="139" t="s">
        <v>29</v>
      </c>
      <c r="D17" s="60">
        <v>518881.23</v>
      </c>
      <c r="E17" s="60">
        <v>564440.68000000005</v>
      </c>
    </row>
    <row r="18" spans="1:240">
      <c r="A18" s="97" t="s">
        <v>53</v>
      </c>
      <c r="B18" s="117" t="s">
        <v>54</v>
      </c>
      <c r="C18" s="139" t="s">
        <v>32</v>
      </c>
      <c r="D18" s="60">
        <v>216200.51</v>
      </c>
      <c r="E18" s="60">
        <v>235183.6</v>
      </c>
    </row>
    <row r="19" spans="1:240">
      <c r="A19" s="97" t="s">
        <v>55</v>
      </c>
      <c r="B19" s="117" t="s">
        <v>56</v>
      </c>
      <c r="C19" s="139" t="s">
        <v>35</v>
      </c>
      <c r="D19" s="60">
        <v>129720.31</v>
      </c>
      <c r="E19" s="60">
        <v>141110.21</v>
      </c>
    </row>
    <row r="20" spans="1:240" s="20" customFormat="1" ht="22.5">
      <c r="A20" s="99" t="s">
        <v>57</v>
      </c>
      <c r="B20" s="116" t="s">
        <v>58</v>
      </c>
      <c r="C20" s="136"/>
      <c r="D20" s="58">
        <f>SUM(D21:D23)</f>
        <v>7777928.8499999996</v>
      </c>
      <c r="E20" s="58">
        <f>SUM(E21:E23)</f>
        <v>9901769.3800000008</v>
      </c>
      <c r="HP20" s="108"/>
      <c r="HQ20" s="108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</row>
    <row r="21" spans="1:240">
      <c r="A21" s="97" t="s">
        <v>59</v>
      </c>
      <c r="B21" s="117" t="s">
        <v>60</v>
      </c>
      <c r="C21" s="139" t="s">
        <v>29</v>
      </c>
      <c r="D21" s="60">
        <v>4666757.22</v>
      </c>
      <c r="E21" s="60">
        <v>5941060.6500000004</v>
      </c>
    </row>
    <row r="22" spans="1:240">
      <c r="A22" s="97" t="s">
        <v>61</v>
      </c>
      <c r="B22" s="117" t="s">
        <v>62</v>
      </c>
      <c r="C22" s="139" t="s">
        <v>32</v>
      </c>
      <c r="D22" s="60">
        <v>1944482.26</v>
      </c>
      <c r="E22" s="60">
        <v>2475441.9900000002</v>
      </c>
    </row>
    <row r="23" spans="1:240">
      <c r="A23" s="97" t="s">
        <v>63</v>
      </c>
      <c r="B23" s="117" t="s">
        <v>64</v>
      </c>
      <c r="C23" s="139" t="s">
        <v>35</v>
      </c>
      <c r="D23" s="60">
        <v>1166689.3700000001</v>
      </c>
      <c r="E23" s="60">
        <v>1485266.74</v>
      </c>
    </row>
    <row r="24" spans="1:240" s="20" customFormat="1" ht="22.5">
      <c r="A24" s="99" t="s">
        <v>65</v>
      </c>
      <c r="B24" s="116" t="s">
        <v>66</v>
      </c>
      <c r="C24" s="136"/>
      <c r="D24" s="58">
        <f>SUM(D25:D27)</f>
        <v>343304.58999999997</v>
      </c>
      <c r="E24" s="58">
        <f>SUM(E25:E27)</f>
        <v>421305.97000000003</v>
      </c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</row>
    <row r="25" spans="1:240">
      <c r="A25" s="97" t="s">
        <v>67</v>
      </c>
      <c r="B25" s="117" t="s">
        <v>68</v>
      </c>
      <c r="C25" s="139" t="s">
        <v>29</v>
      </c>
      <c r="D25" s="60">
        <v>205982.65</v>
      </c>
      <c r="E25" s="60">
        <v>252783.51</v>
      </c>
    </row>
    <row r="26" spans="1:240">
      <c r="A26" s="97" t="s">
        <v>69</v>
      </c>
      <c r="B26" s="117" t="s">
        <v>70</v>
      </c>
      <c r="C26" s="139" t="s">
        <v>32</v>
      </c>
      <c r="D26" s="60">
        <v>85826.2</v>
      </c>
      <c r="E26" s="60">
        <v>105326.52</v>
      </c>
    </row>
    <row r="27" spans="1:240">
      <c r="A27" s="97" t="s">
        <v>71</v>
      </c>
      <c r="B27" s="117" t="s">
        <v>72</v>
      </c>
      <c r="C27" s="139" t="s">
        <v>35</v>
      </c>
      <c r="D27" s="60">
        <v>51495.74</v>
      </c>
      <c r="E27" s="60">
        <v>63195.94</v>
      </c>
    </row>
    <row r="28" spans="1:240" s="20" customFormat="1" ht="22.5">
      <c r="A28" s="99" t="s">
        <v>73</v>
      </c>
      <c r="B28" s="116" t="s">
        <v>1539</v>
      </c>
      <c r="C28" s="136"/>
      <c r="D28" s="174">
        <f>SUM(D29:D31)</f>
        <v>198937.16</v>
      </c>
      <c r="E28" s="174">
        <f>SUM(E29:E31)</f>
        <v>554478.74</v>
      </c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</row>
    <row r="29" spans="1:240" ht="18">
      <c r="A29" s="97" t="s">
        <v>75</v>
      </c>
      <c r="B29" s="117" t="s">
        <v>1540</v>
      </c>
      <c r="C29" s="139" t="s">
        <v>29</v>
      </c>
      <c r="D29" s="60">
        <v>119361.86</v>
      </c>
      <c r="E29" s="60">
        <v>332684.77</v>
      </c>
    </row>
    <row r="30" spans="1:240" ht="18">
      <c r="A30" s="97" t="s">
        <v>77</v>
      </c>
      <c r="B30" s="117" t="s">
        <v>1541</v>
      </c>
      <c r="C30" s="139" t="s">
        <v>32</v>
      </c>
      <c r="D30" s="60">
        <v>49734.64</v>
      </c>
      <c r="E30" s="60">
        <v>138621.81</v>
      </c>
    </row>
    <row r="31" spans="1:240" ht="18">
      <c r="A31" s="97" t="s">
        <v>79</v>
      </c>
      <c r="B31" s="117" t="s">
        <v>1542</v>
      </c>
      <c r="C31" s="139" t="s">
        <v>35</v>
      </c>
      <c r="D31" s="60">
        <v>29840.66</v>
      </c>
      <c r="E31" s="60">
        <v>83172.160000000003</v>
      </c>
    </row>
    <row r="32" spans="1:240" ht="22.5">
      <c r="A32" s="99" t="s">
        <v>81</v>
      </c>
      <c r="B32" s="116" t="s">
        <v>1543</v>
      </c>
      <c r="C32" s="136"/>
      <c r="D32" s="174">
        <f>SUM(D33:D35)</f>
        <v>0</v>
      </c>
      <c r="E32" s="174">
        <f>SUM(E33:E35)</f>
        <v>0</v>
      </c>
    </row>
    <row r="33" spans="1:240" ht="15" customHeight="1">
      <c r="A33" s="97" t="s">
        <v>83</v>
      </c>
      <c r="B33" s="117" t="s">
        <v>1544</v>
      </c>
      <c r="C33" s="139" t="s">
        <v>29</v>
      </c>
      <c r="D33" s="60">
        <v>0</v>
      </c>
      <c r="E33" s="60">
        <v>0</v>
      </c>
    </row>
    <row r="34" spans="1:240" ht="18">
      <c r="A34" s="97" t="s">
        <v>85</v>
      </c>
      <c r="B34" s="117" t="s">
        <v>1545</v>
      </c>
      <c r="C34" s="139" t="s">
        <v>32</v>
      </c>
      <c r="D34" s="60">
        <v>0</v>
      </c>
      <c r="E34" s="60">
        <v>0</v>
      </c>
    </row>
    <row r="35" spans="1:240" ht="18">
      <c r="A35" s="97" t="s">
        <v>87</v>
      </c>
      <c r="B35" s="117" t="s">
        <v>1546</v>
      </c>
      <c r="C35" s="139" t="s">
        <v>35</v>
      </c>
      <c r="D35" s="60">
        <v>0</v>
      </c>
      <c r="E35" s="60">
        <v>0</v>
      </c>
    </row>
    <row r="36" spans="1:240">
      <c r="A36" s="99" t="s">
        <v>89</v>
      </c>
      <c r="B36" s="116" t="s">
        <v>90</v>
      </c>
      <c r="C36" s="136"/>
      <c r="D36" s="58">
        <f>SUM(D37:D37)</f>
        <v>62822.600000000006</v>
      </c>
      <c r="E36" s="58">
        <f>SUM(E37:E37)</f>
        <v>47192.160000000003</v>
      </c>
    </row>
    <row r="37" spans="1:240" ht="22.5">
      <c r="A37" s="99" t="s">
        <v>91</v>
      </c>
      <c r="B37" s="116" t="s">
        <v>92</v>
      </c>
      <c r="C37" s="136"/>
      <c r="D37" s="174">
        <f>SUM(D38:D40)</f>
        <v>62822.600000000006</v>
      </c>
      <c r="E37" s="174">
        <f>SUM(E38:E40)</f>
        <v>47192.160000000003</v>
      </c>
    </row>
    <row r="38" spans="1:240" ht="18">
      <c r="A38" s="97" t="s">
        <v>93</v>
      </c>
      <c r="B38" s="117" t="s">
        <v>94</v>
      </c>
      <c r="C38" s="139" t="s">
        <v>29</v>
      </c>
      <c r="D38" s="60">
        <v>37693.51</v>
      </c>
      <c r="E38" s="60">
        <v>28315.15</v>
      </c>
    </row>
    <row r="39" spans="1:240" ht="18">
      <c r="A39" s="97" t="s">
        <v>95</v>
      </c>
      <c r="B39" s="117" t="s">
        <v>96</v>
      </c>
      <c r="C39" s="139" t="s">
        <v>32</v>
      </c>
      <c r="D39" s="60">
        <v>15705.68</v>
      </c>
      <c r="E39" s="60">
        <v>11798.12</v>
      </c>
    </row>
    <row r="40" spans="1:240" ht="18">
      <c r="A40" s="97" t="s">
        <v>97</v>
      </c>
      <c r="B40" s="117" t="s">
        <v>98</v>
      </c>
      <c r="C40" s="139" t="s">
        <v>35</v>
      </c>
      <c r="D40" s="60">
        <v>9423.41</v>
      </c>
      <c r="E40" s="60">
        <v>7078.89</v>
      </c>
    </row>
    <row r="41" spans="1:240" s="20" customFormat="1" ht="22.5">
      <c r="A41" s="99" t="s">
        <v>99</v>
      </c>
      <c r="B41" s="116" t="s">
        <v>1547</v>
      </c>
      <c r="C41" s="136"/>
      <c r="D41" s="174">
        <f>SUM(D42:D44)</f>
        <v>15471511.15</v>
      </c>
      <c r="E41" s="174">
        <f>SUM(E42:E44)</f>
        <v>18608690.859999999</v>
      </c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</row>
    <row r="42" spans="1:240">
      <c r="A42" s="97" t="s">
        <v>101</v>
      </c>
      <c r="B42" s="117" t="s">
        <v>102</v>
      </c>
      <c r="C42" s="139" t="s">
        <v>29</v>
      </c>
      <c r="D42" s="60">
        <v>9282894.2200000007</v>
      </c>
      <c r="E42" s="60">
        <v>11165202.539999999</v>
      </c>
    </row>
    <row r="43" spans="1:240">
      <c r="A43" s="97" t="s">
        <v>103</v>
      </c>
      <c r="B43" s="117" t="s">
        <v>104</v>
      </c>
      <c r="C43" s="139" t="s">
        <v>32</v>
      </c>
      <c r="D43" s="60">
        <v>3867884.34</v>
      </c>
      <c r="E43" s="60">
        <v>4652179.08</v>
      </c>
    </row>
    <row r="44" spans="1:240">
      <c r="A44" s="97" t="s">
        <v>105</v>
      </c>
      <c r="B44" s="117" t="s">
        <v>106</v>
      </c>
      <c r="C44" s="139" t="s">
        <v>35</v>
      </c>
      <c r="D44" s="60">
        <v>2320732.59</v>
      </c>
      <c r="E44" s="60">
        <v>2791309.24</v>
      </c>
    </row>
    <row r="45" spans="1:240">
      <c r="A45" s="132" t="s">
        <v>107</v>
      </c>
      <c r="B45" s="133" t="s">
        <v>1548</v>
      </c>
      <c r="C45" s="134"/>
      <c r="D45" s="135">
        <f>D46</f>
        <v>57707628.079999998</v>
      </c>
      <c r="E45" s="135">
        <f>E46</f>
        <v>63479489.869999997</v>
      </c>
    </row>
    <row r="46" spans="1:240" s="20" customFormat="1">
      <c r="A46" s="99" t="s">
        <v>109</v>
      </c>
      <c r="B46" s="116" t="s">
        <v>110</v>
      </c>
      <c r="C46" s="136"/>
      <c r="D46" s="174">
        <f>SUM(D47:D49)</f>
        <v>57707628.079999998</v>
      </c>
      <c r="E46" s="174">
        <f>SUM(E47:E49)</f>
        <v>63479489.869999997</v>
      </c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</row>
    <row r="47" spans="1:240">
      <c r="A47" s="97" t="s">
        <v>1549</v>
      </c>
      <c r="B47" s="117" t="s">
        <v>113</v>
      </c>
      <c r="C47" s="139" t="s">
        <v>29</v>
      </c>
      <c r="D47" s="60">
        <v>34624574.049999997</v>
      </c>
      <c r="E47" s="60">
        <v>38086829.68</v>
      </c>
    </row>
    <row r="48" spans="1:240" ht="9.75" customHeight="1">
      <c r="A48" s="97" t="s">
        <v>1550</v>
      </c>
      <c r="B48" s="117" t="s">
        <v>115</v>
      </c>
      <c r="C48" s="139" t="s">
        <v>32</v>
      </c>
      <c r="D48" s="60">
        <v>14426909.34</v>
      </c>
      <c r="E48" s="60">
        <v>15870736.08</v>
      </c>
    </row>
    <row r="49" spans="1:225">
      <c r="A49" s="97" t="s">
        <v>1551</v>
      </c>
      <c r="B49" s="117" t="s">
        <v>117</v>
      </c>
      <c r="C49" s="139" t="s">
        <v>35</v>
      </c>
      <c r="D49" s="60">
        <v>8656144.6899999995</v>
      </c>
      <c r="E49" s="60">
        <v>9521924.1099999994</v>
      </c>
    </row>
    <row r="50" spans="1:225">
      <c r="A50" s="129" t="s">
        <v>118</v>
      </c>
      <c r="B50" s="130" t="s">
        <v>119</v>
      </c>
      <c r="C50" s="131"/>
      <c r="D50" s="128">
        <f>SUM(D51+D63)</f>
        <v>17041706.710000001</v>
      </c>
      <c r="E50" s="128">
        <f>SUM(E51+E63)</f>
        <v>19108153.129999999</v>
      </c>
      <c r="HP50" s="108"/>
      <c r="HQ50" s="108"/>
    </row>
    <row r="51" spans="1:225">
      <c r="A51" s="132" t="s">
        <v>120</v>
      </c>
      <c r="B51" s="133" t="s">
        <v>121</v>
      </c>
      <c r="C51" s="134"/>
      <c r="D51" s="135">
        <f>SUM(D52:D58,D62)</f>
        <v>5780531.6400000006</v>
      </c>
      <c r="E51" s="135">
        <f>SUM(E52:E58)</f>
        <v>7040203.6499999994</v>
      </c>
    </row>
    <row r="52" spans="1:225">
      <c r="A52" s="97" t="s">
        <v>122</v>
      </c>
      <c r="B52" s="117" t="s">
        <v>124</v>
      </c>
      <c r="C52" s="139" t="s">
        <v>123</v>
      </c>
      <c r="D52" s="60">
        <v>636732.12</v>
      </c>
      <c r="E52" s="60">
        <v>1008443.97</v>
      </c>
    </row>
    <row r="53" spans="1:225">
      <c r="A53" s="97" t="s">
        <v>125</v>
      </c>
      <c r="B53" s="117" t="s">
        <v>127</v>
      </c>
      <c r="C53" s="139" t="s">
        <v>126</v>
      </c>
      <c r="D53" s="60">
        <v>420441.73</v>
      </c>
      <c r="E53" s="60">
        <v>214853.6</v>
      </c>
    </row>
    <row r="54" spans="1:225" ht="18">
      <c r="A54" s="97" t="s">
        <v>128</v>
      </c>
      <c r="B54" s="117" t="s">
        <v>1552</v>
      </c>
      <c r="C54" s="139" t="s">
        <v>29</v>
      </c>
      <c r="D54" s="60">
        <v>2892032.81</v>
      </c>
      <c r="E54" s="60">
        <v>3310245.84</v>
      </c>
    </row>
    <row r="55" spans="1:225">
      <c r="A55" s="97" t="s">
        <v>130</v>
      </c>
      <c r="B55" s="117" t="s">
        <v>131</v>
      </c>
      <c r="C55" s="139" t="s">
        <v>29</v>
      </c>
      <c r="D55" s="60">
        <v>370710.19</v>
      </c>
      <c r="E55" s="60">
        <v>330654.93</v>
      </c>
    </row>
    <row r="56" spans="1:225">
      <c r="A56" s="97" t="s">
        <v>132</v>
      </c>
      <c r="B56" s="117" t="s">
        <v>133</v>
      </c>
      <c r="C56" s="139" t="s">
        <v>29</v>
      </c>
      <c r="D56" s="60">
        <v>12939.42</v>
      </c>
      <c r="E56" s="60">
        <v>8193.08</v>
      </c>
    </row>
    <row r="57" spans="1:225">
      <c r="A57" s="97" t="s">
        <v>134</v>
      </c>
      <c r="B57" s="117" t="s">
        <v>135</v>
      </c>
      <c r="C57" s="139" t="s">
        <v>29</v>
      </c>
      <c r="D57" s="60">
        <v>657182.82999999996</v>
      </c>
      <c r="E57" s="60">
        <v>709473.94</v>
      </c>
    </row>
    <row r="58" spans="1:225">
      <c r="A58" s="99" t="s">
        <v>136</v>
      </c>
      <c r="B58" s="116" t="s">
        <v>137</v>
      </c>
      <c r="C58" s="136"/>
      <c r="D58" s="58">
        <f>SUM(D59:D61)</f>
        <v>763830.52</v>
      </c>
      <c r="E58" s="58">
        <f>SUM(E59:E61,E62)</f>
        <v>1458338.29</v>
      </c>
      <c r="HP58" s="108"/>
      <c r="HQ58" s="108"/>
    </row>
    <row r="59" spans="1:225">
      <c r="A59" s="97" t="s">
        <v>138</v>
      </c>
      <c r="B59" s="117" t="s">
        <v>1553</v>
      </c>
      <c r="C59" s="139" t="s">
        <v>139</v>
      </c>
      <c r="D59" s="60">
        <v>652881.47</v>
      </c>
      <c r="E59" s="60">
        <v>1222225.69</v>
      </c>
    </row>
    <row r="60" spans="1:225">
      <c r="A60" s="97" t="s">
        <v>141</v>
      </c>
      <c r="B60" s="117" t="s">
        <v>142</v>
      </c>
      <c r="C60" s="139" t="s">
        <v>29</v>
      </c>
      <c r="D60" s="60">
        <v>110949.05</v>
      </c>
      <c r="E60" s="60">
        <v>200986.55</v>
      </c>
    </row>
    <row r="61" spans="1:225">
      <c r="A61" s="97" t="s">
        <v>143</v>
      </c>
      <c r="B61" s="117" t="s">
        <v>145</v>
      </c>
      <c r="C61" s="139" t="s">
        <v>144</v>
      </c>
      <c r="D61" s="60">
        <v>0</v>
      </c>
      <c r="E61" s="60">
        <f>D61*1.075</f>
        <v>0</v>
      </c>
    </row>
    <row r="62" spans="1:225">
      <c r="A62" s="97" t="s">
        <v>1554</v>
      </c>
      <c r="B62" s="117" t="s">
        <v>1555</v>
      </c>
      <c r="C62" s="139" t="s">
        <v>29</v>
      </c>
      <c r="D62" s="60">
        <v>26662.02</v>
      </c>
      <c r="E62" s="60">
        <v>35126.050000000003</v>
      </c>
    </row>
    <row r="63" spans="1:225">
      <c r="A63" s="132" t="s">
        <v>146</v>
      </c>
      <c r="B63" s="133" t="s">
        <v>147</v>
      </c>
      <c r="C63" s="134"/>
      <c r="D63" s="135">
        <f>SUM(D64:D67)</f>
        <v>11261175.07</v>
      </c>
      <c r="E63" s="135">
        <f>SUM(E64:E67)</f>
        <v>12067949.48</v>
      </c>
    </row>
    <row r="64" spans="1:225">
      <c r="A64" s="97" t="s">
        <v>148</v>
      </c>
      <c r="B64" s="117" t="s">
        <v>149</v>
      </c>
      <c r="C64" s="139" t="s">
        <v>29</v>
      </c>
      <c r="D64" s="60">
        <v>433452.01</v>
      </c>
      <c r="E64" s="60">
        <v>526459.80000000005</v>
      </c>
    </row>
    <row r="65" spans="1:225">
      <c r="A65" s="97" t="s">
        <v>150</v>
      </c>
      <c r="B65" s="117" t="s">
        <v>151</v>
      </c>
      <c r="C65" s="139" t="s">
        <v>29</v>
      </c>
      <c r="D65" s="60">
        <v>1835925.6</v>
      </c>
      <c r="E65" s="60">
        <v>1240093.5</v>
      </c>
    </row>
    <row r="66" spans="1:225">
      <c r="A66" s="97" t="s">
        <v>152</v>
      </c>
      <c r="B66" s="117" t="s">
        <v>153</v>
      </c>
      <c r="C66" s="139" t="s">
        <v>29</v>
      </c>
      <c r="D66" s="60">
        <v>8544034.2599999998</v>
      </c>
      <c r="E66" s="60">
        <v>9314076.9499999993</v>
      </c>
    </row>
    <row r="67" spans="1:225">
      <c r="A67" s="99" t="s">
        <v>154</v>
      </c>
      <c r="B67" s="116" t="s">
        <v>155</v>
      </c>
      <c r="C67" s="136"/>
      <c r="D67" s="58">
        <f>SUM(D68:D71)</f>
        <v>447763.20000000001</v>
      </c>
      <c r="E67" s="58">
        <f>SUM(E68:E71)</f>
        <v>987319.23</v>
      </c>
      <c r="HP67" s="108"/>
      <c r="HQ67" s="108"/>
    </row>
    <row r="68" spans="1:225">
      <c r="A68" s="97" t="s">
        <v>156</v>
      </c>
      <c r="B68" s="117" t="s">
        <v>157</v>
      </c>
      <c r="C68" s="139" t="s">
        <v>29</v>
      </c>
      <c r="D68" s="60">
        <v>2312.5700000000002</v>
      </c>
      <c r="E68" s="60">
        <v>1795.35</v>
      </c>
    </row>
    <row r="69" spans="1:225">
      <c r="A69" s="97" t="s">
        <v>158</v>
      </c>
      <c r="B69" s="117" t="s">
        <v>159</v>
      </c>
      <c r="C69" s="139" t="s">
        <v>29</v>
      </c>
      <c r="D69" s="60">
        <v>56587.01</v>
      </c>
      <c r="E69" s="60">
        <v>58739.4</v>
      </c>
    </row>
    <row r="70" spans="1:225">
      <c r="A70" s="97" t="s">
        <v>1556</v>
      </c>
      <c r="B70" s="117" t="s">
        <v>1557</v>
      </c>
      <c r="C70" s="139" t="s">
        <v>29</v>
      </c>
      <c r="D70" s="60">
        <v>356290</v>
      </c>
      <c r="E70" s="60">
        <v>893150</v>
      </c>
    </row>
    <row r="71" spans="1:225">
      <c r="A71" s="97" t="s">
        <v>160</v>
      </c>
      <c r="B71" s="117" t="s">
        <v>161</v>
      </c>
      <c r="C71" s="139" t="s">
        <v>29</v>
      </c>
      <c r="D71" s="60">
        <v>32573.62</v>
      </c>
      <c r="E71" s="60">
        <v>33634.480000000003</v>
      </c>
    </row>
    <row r="72" spans="1:225">
      <c r="A72" s="125" t="s">
        <v>162</v>
      </c>
      <c r="B72" s="126" t="s">
        <v>163</v>
      </c>
      <c r="C72" s="127"/>
      <c r="D72" s="128">
        <f>SUM(D73+D102)</f>
        <v>39093432.68</v>
      </c>
      <c r="E72" s="128">
        <f>SUM(E73+E102)</f>
        <v>41305373.100000001</v>
      </c>
    </row>
    <row r="73" spans="1:225">
      <c r="A73" s="129" t="s">
        <v>164</v>
      </c>
      <c r="B73" s="130" t="s">
        <v>165</v>
      </c>
      <c r="C73" s="131"/>
      <c r="D73" s="128">
        <f>SUM(D85+D74+D98)</f>
        <v>30664229.799999997</v>
      </c>
      <c r="E73" s="128">
        <f>SUM(E85+E74+E98)</f>
        <v>32803758.460000001</v>
      </c>
    </row>
    <row r="74" spans="1:225" ht="22.5">
      <c r="A74" s="132" t="s">
        <v>166</v>
      </c>
      <c r="B74" s="133" t="s">
        <v>167</v>
      </c>
      <c r="C74" s="134"/>
      <c r="D74" s="135">
        <f>SUM(D75)</f>
        <v>11326546.640000001</v>
      </c>
      <c r="E74" s="135">
        <f>SUM(E75)</f>
        <v>12088041.360000001</v>
      </c>
    </row>
    <row r="75" spans="1:225" ht="22.5">
      <c r="A75" s="99" t="s">
        <v>168</v>
      </c>
      <c r="B75" s="116" t="s">
        <v>169</v>
      </c>
      <c r="C75" s="136"/>
      <c r="D75" s="58">
        <f>SUM(D76,D81,D83)</f>
        <v>11326546.640000001</v>
      </c>
      <c r="E75" s="58">
        <f>SUM(E76,E81,E83)</f>
        <v>12088041.360000001</v>
      </c>
      <c r="HP75" s="108"/>
      <c r="HQ75" s="108"/>
    </row>
    <row r="76" spans="1:225" ht="22.5">
      <c r="A76" s="99" t="s">
        <v>170</v>
      </c>
      <c r="B76" s="102" t="s">
        <v>171</v>
      </c>
      <c r="C76" s="136"/>
      <c r="D76" s="141">
        <f>SUM(D77:D80)</f>
        <v>5944220.7800000003</v>
      </c>
      <c r="E76" s="141">
        <f>SUM(E77:E80)</f>
        <v>6056451.0599999996</v>
      </c>
    </row>
    <row r="77" spans="1:225" ht="18" hidden="1">
      <c r="A77" s="97" t="s">
        <v>172</v>
      </c>
      <c r="B77" s="117" t="s">
        <v>174</v>
      </c>
      <c r="C77" s="139" t="s">
        <v>173</v>
      </c>
      <c r="D77" s="60">
        <v>17501.73</v>
      </c>
      <c r="E77" s="60">
        <v>21880.560000000001</v>
      </c>
    </row>
    <row r="78" spans="1:225" ht="18" hidden="1">
      <c r="A78" s="97" t="s">
        <v>175</v>
      </c>
      <c r="B78" s="117" t="s">
        <v>176</v>
      </c>
      <c r="C78" s="139" t="s">
        <v>173</v>
      </c>
      <c r="D78" s="60">
        <v>5811960.0099999998</v>
      </c>
      <c r="E78" s="60">
        <v>5901961.21</v>
      </c>
    </row>
    <row r="79" spans="1:225" ht="18" hidden="1">
      <c r="A79" s="97" t="s">
        <v>177</v>
      </c>
      <c r="B79" s="117" t="s">
        <v>178</v>
      </c>
      <c r="C79" s="139" t="s">
        <v>173</v>
      </c>
      <c r="D79" s="60">
        <v>31185.7</v>
      </c>
      <c r="E79" s="60">
        <v>30136.48</v>
      </c>
    </row>
    <row r="80" spans="1:225" ht="18" hidden="1">
      <c r="A80" s="97" t="s">
        <v>179</v>
      </c>
      <c r="B80" s="117" t="s">
        <v>180</v>
      </c>
      <c r="C80" s="139" t="s">
        <v>173</v>
      </c>
      <c r="D80" s="60">
        <v>83573.34</v>
      </c>
      <c r="E80" s="60">
        <v>102472.81</v>
      </c>
    </row>
    <row r="81" spans="1:225" ht="20.25" customHeight="1">
      <c r="A81" s="99" t="s">
        <v>181</v>
      </c>
      <c r="B81" s="116" t="s">
        <v>182</v>
      </c>
      <c r="C81" s="136"/>
      <c r="D81" s="58">
        <f>SUM(D82:D82)</f>
        <v>4738800.95</v>
      </c>
      <c r="E81" s="58">
        <f>SUM(E82:E82)</f>
        <v>5316439.92</v>
      </c>
      <c r="HP81" s="108"/>
      <c r="HQ81" s="108"/>
    </row>
    <row r="82" spans="1:225">
      <c r="A82" s="97" t="s">
        <v>183</v>
      </c>
      <c r="B82" s="117" t="s">
        <v>184</v>
      </c>
      <c r="C82" s="139" t="s">
        <v>173</v>
      </c>
      <c r="D82" s="60">
        <v>4738800.95</v>
      </c>
      <c r="E82" s="60">
        <v>5316439.92</v>
      </c>
    </row>
    <row r="83" spans="1:225" ht="22.5">
      <c r="A83" s="99" t="s">
        <v>185</v>
      </c>
      <c r="B83" s="116" t="s">
        <v>186</v>
      </c>
      <c r="C83" s="136"/>
      <c r="D83" s="58">
        <f>SUM(D84:D84)</f>
        <v>643524.91</v>
      </c>
      <c r="E83" s="58">
        <f>SUM(E84:E84)</f>
        <v>715150.38</v>
      </c>
      <c r="HP83" s="108"/>
      <c r="HQ83" s="108"/>
    </row>
    <row r="84" spans="1:225">
      <c r="A84" s="97" t="s">
        <v>187</v>
      </c>
      <c r="B84" s="117" t="s">
        <v>188</v>
      </c>
      <c r="C84" s="139" t="s">
        <v>173</v>
      </c>
      <c r="D84" s="60">
        <v>643524.91</v>
      </c>
      <c r="E84" s="60">
        <v>715150.38</v>
      </c>
    </row>
    <row r="85" spans="1:225" ht="22.5">
      <c r="A85" s="132" t="s">
        <v>189</v>
      </c>
      <c r="B85" s="133" t="s">
        <v>190</v>
      </c>
      <c r="C85" s="134"/>
      <c r="D85" s="135">
        <f>SUM(D86+D88+D94+D96)</f>
        <v>19337683.159999996</v>
      </c>
      <c r="E85" s="135">
        <f>SUM(E86+E88+E94+E96)</f>
        <v>20715717.100000001</v>
      </c>
    </row>
    <row r="86" spans="1:225" ht="22.5">
      <c r="A86" s="99" t="s">
        <v>191</v>
      </c>
      <c r="B86" s="116" t="s">
        <v>192</v>
      </c>
      <c r="C86" s="136"/>
      <c r="D86" s="58">
        <f>D87</f>
        <v>18659.11</v>
      </c>
      <c r="E86" s="58">
        <f>E87</f>
        <v>25677.46</v>
      </c>
      <c r="HP86" s="108"/>
      <c r="HQ86" s="108"/>
    </row>
    <row r="87" spans="1:225">
      <c r="A87" s="97" t="s">
        <v>193</v>
      </c>
      <c r="B87" s="117" t="s">
        <v>194</v>
      </c>
      <c r="C87" s="139" t="s">
        <v>173</v>
      </c>
      <c r="D87" s="60">
        <v>18659.11</v>
      </c>
      <c r="E87" s="60">
        <v>25677.46</v>
      </c>
    </row>
    <row r="88" spans="1:225" ht="22.5">
      <c r="A88" s="99" t="s">
        <v>195</v>
      </c>
      <c r="B88" s="116" t="s">
        <v>196</v>
      </c>
      <c r="C88" s="136"/>
      <c r="D88" s="58">
        <f>SUM(D89:D93)</f>
        <v>17218380.109999996</v>
      </c>
      <c r="E88" s="58">
        <f>SUM(E89:E93)</f>
        <v>18190859.740000002</v>
      </c>
      <c r="HP88" s="108"/>
      <c r="HQ88" s="108"/>
    </row>
    <row r="89" spans="1:225" hidden="1">
      <c r="A89" s="97" t="s">
        <v>197</v>
      </c>
      <c r="B89" s="117" t="s">
        <v>198</v>
      </c>
      <c r="C89" s="139" t="s">
        <v>173</v>
      </c>
      <c r="D89" s="60">
        <v>248862.99</v>
      </c>
      <c r="E89" s="60">
        <v>313935.83</v>
      </c>
    </row>
    <row r="90" spans="1:225" hidden="1">
      <c r="A90" s="97" t="s">
        <v>199</v>
      </c>
      <c r="B90" s="117" t="s">
        <v>200</v>
      </c>
      <c r="C90" s="139" t="s">
        <v>173</v>
      </c>
      <c r="D90" s="60">
        <v>16535653.5</v>
      </c>
      <c r="E90" s="60">
        <v>17450510.32</v>
      </c>
    </row>
    <row r="91" spans="1:225" ht="14.25" hidden="1" customHeight="1">
      <c r="A91" s="97" t="s">
        <v>201</v>
      </c>
      <c r="B91" s="117" t="s">
        <v>1558</v>
      </c>
      <c r="C91" s="139" t="s">
        <v>173</v>
      </c>
      <c r="D91" s="60">
        <v>98409.52</v>
      </c>
      <c r="E91" s="60">
        <v>66517.440000000002</v>
      </c>
    </row>
    <row r="92" spans="1:225" hidden="1">
      <c r="A92" s="97" t="s">
        <v>203</v>
      </c>
      <c r="B92" s="117" t="s">
        <v>204</v>
      </c>
      <c r="C92" s="139" t="s">
        <v>173</v>
      </c>
      <c r="D92" s="60">
        <v>324051.38</v>
      </c>
      <c r="E92" s="60">
        <v>343749.01</v>
      </c>
    </row>
    <row r="93" spans="1:225" hidden="1">
      <c r="A93" s="97" t="s">
        <v>205</v>
      </c>
      <c r="B93" s="117" t="s">
        <v>206</v>
      </c>
      <c r="C93" s="139" t="s">
        <v>173</v>
      </c>
      <c r="D93" s="60">
        <v>11402.72</v>
      </c>
      <c r="E93" s="60">
        <v>16147.14</v>
      </c>
    </row>
    <row r="94" spans="1:225" ht="20.25" customHeight="1">
      <c r="A94" s="99" t="s">
        <v>207</v>
      </c>
      <c r="B94" s="116" t="s">
        <v>208</v>
      </c>
      <c r="C94" s="136"/>
      <c r="D94" s="58">
        <f>SUM(D95:D95)</f>
        <v>2063912.37</v>
      </c>
      <c r="E94" s="58">
        <f>SUM(E95:E95)</f>
        <v>2457460.25</v>
      </c>
      <c r="HP94" s="108"/>
      <c r="HQ94" s="108"/>
    </row>
    <row r="95" spans="1:225">
      <c r="A95" s="97" t="s">
        <v>209</v>
      </c>
      <c r="B95" s="117" t="s">
        <v>210</v>
      </c>
      <c r="C95" s="139" t="s">
        <v>173</v>
      </c>
      <c r="D95" s="60">
        <v>2063912.37</v>
      </c>
      <c r="E95" s="60">
        <v>2457460.25</v>
      </c>
    </row>
    <row r="96" spans="1:225" ht="22.5">
      <c r="A96" s="99" t="s">
        <v>211</v>
      </c>
      <c r="B96" s="116" t="s">
        <v>212</v>
      </c>
      <c r="C96" s="136"/>
      <c r="D96" s="58">
        <f>SUM(D97:D97)</f>
        <v>36731.57</v>
      </c>
      <c r="E96" s="58">
        <f>SUM(E97:E97)</f>
        <v>41719.65</v>
      </c>
      <c r="HP96" s="108"/>
      <c r="HQ96" s="108"/>
    </row>
    <row r="97" spans="1:225">
      <c r="A97" s="97" t="s">
        <v>213</v>
      </c>
      <c r="B97" s="117" t="s">
        <v>214</v>
      </c>
      <c r="C97" s="139" t="s">
        <v>173</v>
      </c>
      <c r="D97" s="60">
        <v>36731.57</v>
      </c>
      <c r="E97" s="60">
        <v>41719.65</v>
      </c>
    </row>
    <row r="98" spans="1:225" ht="12.75" customHeight="1">
      <c r="A98" s="99" t="s">
        <v>215</v>
      </c>
      <c r="B98" s="116" t="s">
        <v>216</v>
      </c>
      <c r="C98" s="136"/>
      <c r="D98" s="58">
        <f>SUM(D99:D100)</f>
        <v>0</v>
      </c>
      <c r="E98" s="58">
        <f>SUM(E99:E100)</f>
        <v>0</v>
      </c>
      <c r="HP98" s="108"/>
      <c r="HQ98" s="108"/>
    </row>
    <row r="99" spans="1:225" ht="12.75" customHeight="1">
      <c r="A99" s="97" t="s">
        <v>217</v>
      </c>
      <c r="B99" s="117" t="s">
        <v>219</v>
      </c>
      <c r="C99" s="139" t="s">
        <v>218</v>
      </c>
      <c r="D99" s="60">
        <v>0</v>
      </c>
      <c r="E99" s="60">
        <v>0</v>
      </c>
    </row>
    <row r="100" spans="1:225" ht="12.75" customHeight="1">
      <c r="A100" s="97" t="s">
        <v>220</v>
      </c>
      <c r="B100" s="117" t="s">
        <v>222</v>
      </c>
      <c r="C100" s="139" t="s">
        <v>221</v>
      </c>
      <c r="D100" s="60"/>
      <c r="E100" s="60"/>
    </row>
    <row r="101" spans="1:225" ht="12.75" customHeight="1">
      <c r="A101" s="97" t="s">
        <v>1559</v>
      </c>
      <c r="B101" s="117" t="s">
        <v>1560</v>
      </c>
      <c r="C101" s="139" t="s">
        <v>471</v>
      </c>
      <c r="D101" s="60"/>
      <c r="E101" s="60"/>
    </row>
    <row r="102" spans="1:225">
      <c r="A102" s="125" t="s">
        <v>1561</v>
      </c>
      <c r="B102" s="126" t="s">
        <v>225</v>
      </c>
      <c r="C102" s="127" t="s">
        <v>224</v>
      </c>
      <c r="D102" s="128">
        <v>8429202.8800000008</v>
      </c>
      <c r="E102" s="128">
        <v>8501614.6400000006</v>
      </c>
    </row>
    <row r="103" spans="1:225">
      <c r="A103" s="125" t="s">
        <v>226</v>
      </c>
      <c r="B103" s="126" t="s">
        <v>227</v>
      </c>
      <c r="C103" s="127"/>
      <c r="D103" s="128">
        <f>SUM(D104+D107+D277)</f>
        <v>56906569.190000005</v>
      </c>
      <c r="E103" s="128">
        <f>SUM(E104+E107+E277)</f>
        <v>56157122.070000008</v>
      </c>
    </row>
    <row r="104" spans="1:225">
      <c r="A104" s="129" t="s">
        <v>228</v>
      </c>
      <c r="B104" s="130" t="s">
        <v>229</v>
      </c>
      <c r="C104" s="131"/>
      <c r="D104" s="128">
        <f>D105</f>
        <v>17294.57</v>
      </c>
      <c r="E104" s="128">
        <f>E105</f>
        <v>22971.48</v>
      </c>
    </row>
    <row r="105" spans="1:225">
      <c r="A105" s="132" t="s">
        <v>230</v>
      </c>
      <c r="B105" s="133" t="s">
        <v>231</v>
      </c>
      <c r="C105" s="134"/>
      <c r="D105" s="135">
        <f>SUM(D106:D106)</f>
        <v>17294.57</v>
      </c>
      <c r="E105" s="135">
        <f>SUM(E106:E106)</f>
        <v>22971.48</v>
      </c>
    </row>
    <row r="106" spans="1:225">
      <c r="A106" s="97" t="s">
        <v>232</v>
      </c>
      <c r="B106" s="117" t="s">
        <v>233</v>
      </c>
      <c r="C106" s="139" t="s">
        <v>29</v>
      </c>
      <c r="D106" s="60">
        <v>17294.57</v>
      </c>
      <c r="E106" s="60">
        <v>22971.48</v>
      </c>
    </row>
    <row r="107" spans="1:225">
      <c r="A107" s="129" t="s">
        <v>238</v>
      </c>
      <c r="B107" s="130" t="s">
        <v>239</v>
      </c>
      <c r="C107" s="131"/>
      <c r="D107" s="128">
        <f>SUM(D109+D269+D108)</f>
        <v>56426273.880000003</v>
      </c>
      <c r="E107" s="128">
        <f>SUM(E109+E269+E108)</f>
        <v>55620421.06000001</v>
      </c>
    </row>
    <row r="108" spans="1:225">
      <c r="A108" s="132" t="s">
        <v>1562</v>
      </c>
      <c r="B108" s="133" t="s">
        <v>1563</v>
      </c>
      <c r="C108" s="134" t="s">
        <v>29</v>
      </c>
      <c r="D108" s="135"/>
      <c r="E108" s="135">
        <v>47575.9</v>
      </c>
    </row>
    <row r="109" spans="1:225">
      <c r="A109" s="132" t="s">
        <v>244</v>
      </c>
      <c r="B109" s="133" t="s">
        <v>245</v>
      </c>
      <c r="C109" s="134"/>
      <c r="D109" s="135">
        <f>SUM(D110+D265)</f>
        <v>11483620.149999999</v>
      </c>
      <c r="E109" s="135">
        <f>SUM(E110+E265)</f>
        <v>10160413.73</v>
      </c>
    </row>
    <row r="110" spans="1:225">
      <c r="A110" s="99" t="s">
        <v>246</v>
      </c>
      <c r="B110" s="116" t="s">
        <v>247</v>
      </c>
      <c r="C110" s="136"/>
      <c r="D110" s="58">
        <f>SUM(D111+D112+D159+D160+D161+D162+D187+D206)</f>
        <v>6208012.1899999995</v>
      </c>
      <c r="E110" s="58">
        <f>SUM(E111+E112+E159+E160+E161+E162+E187+E206)</f>
        <v>5045752.25</v>
      </c>
      <c r="HP110" s="108"/>
      <c r="HQ110" s="108"/>
    </row>
    <row r="111" spans="1:225">
      <c r="A111" s="99" t="s">
        <v>248</v>
      </c>
      <c r="B111" s="116" t="s">
        <v>250</v>
      </c>
      <c r="C111" s="136" t="s">
        <v>249</v>
      </c>
      <c r="D111" s="58">
        <v>437376.42</v>
      </c>
      <c r="E111" s="58">
        <v>488328.14</v>
      </c>
      <c r="HP111" s="108"/>
      <c r="HQ111" s="108"/>
    </row>
    <row r="112" spans="1:225" ht="22.5">
      <c r="A112" s="99" t="s">
        <v>251</v>
      </c>
      <c r="B112" s="116" t="s">
        <v>1564</v>
      </c>
      <c r="C112" s="136"/>
      <c r="D112" s="58">
        <f>SUM(D113:D158)</f>
        <v>1427059.6199999999</v>
      </c>
      <c r="E112" s="58">
        <f>SUM(E113:E158)</f>
        <v>994777.02</v>
      </c>
      <c r="HP112" s="108"/>
      <c r="HQ112" s="108"/>
    </row>
    <row r="113" spans="1:5" hidden="1">
      <c r="A113" s="97" t="s">
        <v>253</v>
      </c>
      <c r="B113" s="117" t="s">
        <v>255</v>
      </c>
      <c r="C113" s="139" t="s">
        <v>254</v>
      </c>
      <c r="D113" s="60">
        <v>6472.55</v>
      </c>
      <c r="E113" s="60"/>
    </row>
    <row r="114" spans="1:5" hidden="1">
      <c r="A114" s="97" t="s">
        <v>256</v>
      </c>
      <c r="B114" s="117" t="s">
        <v>258</v>
      </c>
      <c r="C114" s="139" t="s">
        <v>257</v>
      </c>
      <c r="D114" s="60">
        <v>8346.17</v>
      </c>
      <c r="E114" s="60">
        <v>13870.76</v>
      </c>
    </row>
    <row r="115" spans="1:5" hidden="1">
      <c r="A115" s="97" t="s">
        <v>259</v>
      </c>
      <c r="B115" s="117" t="s">
        <v>261</v>
      </c>
      <c r="C115" s="139" t="s">
        <v>260</v>
      </c>
      <c r="D115" s="60">
        <v>72520.210000000006</v>
      </c>
      <c r="E115" s="60">
        <v>44744.32</v>
      </c>
    </row>
    <row r="116" spans="1:5" hidden="1">
      <c r="A116" s="97" t="s">
        <v>262</v>
      </c>
      <c r="B116" s="117" t="s">
        <v>263</v>
      </c>
      <c r="C116" s="139" t="s">
        <v>123</v>
      </c>
      <c r="D116" s="60">
        <v>20841.11</v>
      </c>
      <c r="E116" s="60">
        <v>10829.13</v>
      </c>
    </row>
    <row r="117" spans="1:5" hidden="1">
      <c r="A117" s="97" t="s">
        <v>264</v>
      </c>
      <c r="B117" s="117" t="s">
        <v>266</v>
      </c>
      <c r="C117" s="139" t="s">
        <v>265</v>
      </c>
      <c r="D117" s="60">
        <v>16033.53</v>
      </c>
      <c r="E117" s="60">
        <v>18771.89</v>
      </c>
    </row>
    <row r="118" spans="1:5" hidden="1">
      <c r="A118" s="97" t="s">
        <v>267</v>
      </c>
      <c r="B118" s="117" t="s">
        <v>269</v>
      </c>
      <c r="C118" s="139" t="s">
        <v>268</v>
      </c>
      <c r="D118" s="60">
        <v>9227.24</v>
      </c>
      <c r="E118" s="60">
        <v>33077.97</v>
      </c>
    </row>
    <row r="119" spans="1:5" hidden="1">
      <c r="A119" s="97" t="s">
        <v>270</v>
      </c>
      <c r="B119" s="117" t="s">
        <v>272</v>
      </c>
      <c r="C119" s="139" t="s">
        <v>1565</v>
      </c>
      <c r="D119" s="60">
        <v>35270.519999999997</v>
      </c>
      <c r="E119" s="60">
        <v>22739.57</v>
      </c>
    </row>
    <row r="120" spans="1:5" hidden="1">
      <c r="A120" s="97" t="s">
        <v>273</v>
      </c>
      <c r="B120" s="117" t="s">
        <v>275</v>
      </c>
      <c r="C120" s="139" t="s">
        <v>274</v>
      </c>
      <c r="D120" s="60">
        <v>114798.97</v>
      </c>
      <c r="E120" s="60"/>
    </row>
    <row r="121" spans="1:5" hidden="1">
      <c r="A121" s="97" t="s">
        <v>276</v>
      </c>
      <c r="B121" s="117" t="s">
        <v>278</v>
      </c>
      <c r="C121" s="139" t="s">
        <v>277</v>
      </c>
      <c r="D121" s="60">
        <v>37686.720000000001</v>
      </c>
      <c r="E121" s="60">
        <v>132369.26</v>
      </c>
    </row>
    <row r="122" spans="1:5" hidden="1">
      <c r="A122" s="97" t="s">
        <v>279</v>
      </c>
      <c r="B122" s="117" t="s">
        <v>281</v>
      </c>
      <c r="C122" s="139" t="s">
        <v>280</v>
      </c>
      <c r="D122" s="60">
        <v>24446.86</v>
      </c>
      <c r="E122" s="60">
        <v>12742.54</v>
      </c>
    </row>
    <row r="123" spans="1:5" hidden="1">
      <c r="A123" s="97" t="s">
        <v>282</v>
      </c>
      <c r="B123" s="117" t="s">
        <v>284</v>
      </c>
      <c r="C123" s="139" t="s">
        <v>283</v>
      </c>
      <c r="D123" s="60">
        <v>35328.67</v>
      </c>
      <c r="E123" s="60">
        <v>13745.1</v>
      </c>
    </row>
    <row r="124" spans="1:5" hidden="1">
      <c r="A124" s="97" t="s">
        <v>1566</v>
      </c>
      <c r="B124" s="117" t="s">
        <v>287</v>
      </c>
      <c r="C124" s="139" t="s">
        <v>286</v>
      </c>
      <c r="D124" s="60">
        <v>24481.75</v>
      </c>
      <c r="E124" s="60">
        <v>0</v>
      </c>
    </row>
    <row r="125" spans="1:5" hidden="1">
      <c r="A125" s="97" t="s">
        <v>288</v>
      </c>
      <c r="B125" s="117" t="s">
        <v>290</v>
      </c>
      <c r="C125" s="139">
        <v>4760</v>
      </c>
      <c r="D125" s="60">
        <v>0</v>
      </c>
      <c r="E125" s="60">
        <v>0</v>
      </c>
    </row>
    <row r="126" spans="1:5" hidden="1">
      <c r="A126" s="97" t="s">
        <v>291</v>
      </c>
      <c r="B126" s="117" t="s">
        <v>293</v>
      </c>
      <c r="C126" s="139" t="s">
        <v>292</v>
      </c>
      <c r="D126" s="60">
        <v>1374.9</v>
      </c>
      <c r="E126" s="60">
        <v>0</v>
      </c>
    </row>
    <row r="127" spans="1:5" hidden="1">
      <c r="A127" s="97" t="s">
        <v>294</v>
      </c>
      <c r="B127" s="117" t="s">
        <v>296</v>
      </c>
      <c r="C127" s="139" t="s">
        <v>295</v>
      </c>
      <c r="D127" s="60">
        <v>10526.3</v>
      </c>
      <c r="E127" s="60">
        <v>10746.84</v>
      </c>
    </row>
    <row r="128" spans="1:5" hidden="1">
      <c r="A128" s="97" t="s">
        <v>297</v>
      </c>
      <c r="B128" s="117" t="s">
        <v>1567</v>
      </c>
      <c r="C128" s="139" t="s">
        <v>298</v>
      </c>
      <c r="D128" s="60">
        <v>246394.29</v>
      </c>
      <c r="E128" s="60">
        <v>138248.57</v>
      </c>
    </row>
    <row r="129" spans="1:240" hidden="1">
      <c r="A129" s="97" t="s">
        <v>300</v>
      </c>
      <c r="B129" s="117" t="s">
        <v>302</v>
      </c>
      <c r="C129" s="139" t="s">
        <v>301</v>
      </c>
      <c r="D129" s="60">
        <v>152529.18</v>
      </c>
      <c r="E129" s="60">
        <v>115469.29</v>
      </c>
    </row>
    <row r="130" spans="1:240" hidden="1">
      <c r="A130" s="97" t="s">
        <v>306</v>
      </c>
      <c r="B130" s="117" t="s">
        <v>308</v>
      </c>
      <c r="C130" s="139" t="s">
        <v>307</v>
      </c>
      <c r="D130" s="60">
        <v>13280.1</v>
      </c>
      <c r="E130" s="60">
        <v>3210.46</v>
      </c>
    </row>
    <row r="131" spans="1:240" ht="12" hidden="1" customHeight="1">
      <c r="A131" s="97" t="s">
        <v>309</v>
      </c>
      <c r="B131" s="97" t="s">
        <v>311</v>
      </c>
      <c r="C131" s="98" t="s">
        <v>310</v>
      </c>
      <c r="D131" s="60">
        <v>33881.019999999997</v>
      </c>
      <c r="E131" s="60">
        <v>23621.3</v>
      </c>
    </row>
    <row r="132" spans="1:240" hidden="1">
      <c r="A132" s="97" t="s">
        <v>312</v>
      </c>
      <c r="B132" s="97" t="s">
        <v>314</v>
      </c>
      <c r="C132" s="98" t="s">
        <v>313</v>
      </c>
      <c r="D132" s="60"/>
      <c r="E132" s="60">
        <v>0</v>
      </c>
    </row>
    <row r="133" spans="1:240" hidden="1">
      <c r="A133" s="97" t="s">
        <v>315</v>
      </c>
      <c r="B133" s="97" t="s">
        <v>317</v>
      </c>
      <c r="C133" s="98" t="s">
        <v>316</v>
      </c>
      <c r="D133" s="60">
        <v>50852.72</v>
      </c>
      <c r="E133" s="60">
        <v>22690.6</v>
      </c>
    </row>
    <row r="134" spans="1:240" ht="12.75" hidden="1" customHeight="1">
      <c r="A134" s="97" t="s">
        <v>318</v>
      </c>
      <c r="B134" s="97" t="s">
        <v>320</v>
      </c>
      <c r="C134" s="98" t="s">
        <v>319</v>
      </c>
      <c r="D134" s="60">
        <v>30546.22</v>
      </c>
      <c r="E134" s="60">
        <v>0</v>
      </c>
    </row>
    <row r="135" spans="1:240" ht="12.75" hidden="1" customHeight="1">
      <c r="A135" s="97" t="s">
        <v>318</v>
      </c>
      <c r="B135" s="97" t="s">
        <v>1568</v>
      </c>
      <c r="C135" s="98" t="s">
        <v>1569</v>
      </c>
      <c r="D135" s="60"/>
      <c r="E135" s="60">
        <v>1691.66</v>
      </c>
    </row>
    <row r="136" spans="1:240" ht="12.75" hidden="1" customHeight="1">
      <c r="A136" s="97" t="s">
        <v>321</v>
      </c>
      <c r="B136" s="97" t="s">
        <v>323</v>
      </c>
      <c r="C136" s="98" t="s">
        <v>322</v>
      </c>
      <c r="D136" s="60">
        <v>920.35</v>
      </c>
      <c r="E136" s="60">
        <v>0</v>
      </c>
    </row>
    <row r="137" spans="1:240" ht="12.75" hidden="1" customHeight="1">
      <c r="A137" s="97" t="s">
        <v>324</v>
      </c>
      <c r="B137" s="97" t="s">
        <v>326</v>
      </c>
      <c r="C137" s="98" t="s">
        <v>325</v>
      </c>
      <c r="D137" s="60">
        <v>26213.61</v>
      </c>
      <c r="E137" s="60">
        <v>51162.35</v>
      </c>
    </row>
    <row r="138" spans="1:240" ht="12.75" hidden="1" customHeight="1">
      <c r="A138" s="97" t="s">
        <v>327</v>
      </c>
      <c r="B138" s="97" t="s">
        <v>329</v>
      </c>
      <c r="C138" s="98" t="s">
        <v>328</v>
      </c>
      <c r="D138" s="60">
        <v>3327.34</v>
      </c>
      <c r="E138" s="60">
        <v>10738.4</v>
      </c>
    </row>
    <row r="139" spans="1:240" s="107" customFormat="1" hidden="1">
      <c r="A139" s="97" t="s">
        <v>330</v>
      </c>
      <c r="B139" s="97" t="s">
        <v>332</v>
      </c>
      <c r="C139" s="98" t="s">
        <v>307</v>
      </c>
      <c r="D139" s="60">
        <v>25920.639999999999</v>
      </c>
      <c r="E139" s="60">
        <v>15339.67</v>
      </c>
      <c r="HP139" s="106"/>
      <c r="HQ139" s="106"/>
      <c r="HR139" s="106"/>
      <c r="HS139" s="106"/>
      <c r="HT139" s="106"/>
      <c r="HU139" s="106"/>
      <c r="HV139" s="106"/>
      <c r="HW139" s="106"/>
      <c r="HX139" s="106"/>
      <c r="HY139" s="106"/>
      <c r="HZ139" s="106"/>
      <c r="IA139" s="106"/>
      <c r="IB139" s="106"/>
      <c r="IC139" s="106"/>
      <c r="ID139" s="106"/>
      <c r="IE139" s="106"/>
      <c r="IF139" s="106"/>
    </row>
    <row r="140" spans="1:240" s="107" customFormat="1" hidden="1">
      <c r="A140" s="97" t="s">
        <v>333</v>
      </c>
      <c r="B140" s="117" t="s">
        <v>335</v>
      </c>
      <c r="C140" s="139" t="s">
        <v>334</v>
      </c>
      <c r="D140" s="60">
        <v>13471.7</v>
      </c>
      <c r="E140" s="60">
        <v>11114.17</v>
      </c>
      <c r="HP140" s="106"/>
      <c r="HQ140" s="106"/>
      <c r="HR140" s="106"/>
      <c r="HS140" s="106"/>
      <c r="HT140" s="106"/>
      <c r="HU140" s="106"/>
      <c r="HV140" s="106"/>
      <c r="HW140" s="106"/>
      <c r="HX140" s="106"/>
      <c r="HY140" s="106"/>
      <c r="HZ140" s="106"/>
      <c r="IA140" s="106"/>
      <c r="IB140" s="106"/>
      <c r="IC140" s="106"/>
      <c r="ID140" s="106"/>
      <c r="IE140" s="106"/>
      <c r="IF140" s="106"/>
    </row>
    <row r="141" spans="1:240" s="107" customFormat="1" ht="12.75" hidden="1" customHeight="1">
      <c r="A141" s="97" t="s">
        <v>339</v>
      </c>
      <c r="B141" s="117" t="s">
        <v>341</v>
      </c>
      <c r="C141" s="139" t="s">
        <v>340</v>
      </c>
      <c r="D141" s="60">
        <v>5463.31</v>
      </c>
      <c r="E141" s="60">
        <v>0</v>
      </c>
      <c r="HP141" s="106"/>
      <c r="HQ141" s="106"/>
      <c r="HR141" s="106"/>
      <c r="HS141" s="106"/>
      <c r="HT141" s="106"/>
      <c r="HU141" s="106"/>
      <c r="HV141" s="106"/>
      <c r="HW141" s="106"/>
      <c r="HX141" s="106"/>
      <c r="HY141" s="106"/>
      <c r="HZ141" s="106"/>
      <c r="IA141" s="106"/>
      <c r="IB141" s="106"/>
      <c r="IC141" s="106"/>
      <c r="ID141" s="106"/>
      <c r="IE141" s="106"/>
      <c r="IF141" s="106"/>
    </row>
    <row r="142" spans="1:240" s="107" customFormat="1" ht="14.25" hidden="1" customHeight="1">
      <c r="A142" s="97" t="s">
        <v>1570</v>
      </c>
      <c r="B142" s="97" t="s">
        <v>344</v>
      </c>
      <c r="C142" s="139" t="s">
        <v>343</v>
      </c>
      <c r="D142" s="60">
        <v>5308.11</v>
      </c>
      <c r="E142" s="60">
        <v>689.12</v>
      </c>
      <c r="HP142" s="106"/>
      <c r="HQ142" s="106"/>
      <c r="HR142" s="106"/>
      <c r="HS142" s="106"/>
      <c r="HT142" s="106"/>
      <c r="HU142" s="106"/>
      <c r="HV142" s="106"/>
      <c r="HW142" s="106"/>
      <c r="HX142" s="106"/>
      <c r="HY142" s="106"/>
      <c r="HZ142" s="106"/>
      <c r="IA142" s="106"/>
      <c r="IB142" s="106"/>
      <c r="IC142" s="106"/>
      <c r="ID142" s="106"/>
      <c r="IE142" s="106"/>
      <c r="IF142" s="106"/>
    </row>
    <row r="143" spans="1:240" s="107" customFormat="1" ht="12.75" hidden="1" customHeight="1">
      <c r="A143" s="97" t="s">
        <v>1571</v>
      </c>
      <c r="B143" s="97" t="s">
        <v>1572</v>
      </c>
      <c r="C143" s="139" t="s">
        <v>346</v>
      </c>
      <c r="D143" s="60"/>
      <c r="E143" s="60">
        <v>0</v>
      </c>
      <c r="HP143" s="106"/>
      <c r="HQ143" s="106"/>
      <c r="HR143" s="106"/>
      <c r="HS143" s="106"/>
      <c r="HT143" s="106"/>
      <c r="HU143" s="106"/>
      <c r="HV143" s="106"/>
      <c r="HW143" s="106"/>
      <c r="HX143" s="106"/>
      <c r="HY143" s="106"/>
      <c r="HZ143" s="106"/>
      <c r="IA143" s="106"/>
      <c r="IB143" s="106"/>
      <c r="IC143" s="106"/>
      <c r="ID143" s="106"/>
      <c r="IE143" s="106"/>
      <c r="IF143" s="106"/>
    </row>
    <row r="144" spans="1:240" s="107" customFormat="1" hidden="1">
      <c r="A144" s="97" t="s">
        <v>351</v>
      </c>
      <c r="B144" s="117" t="s">
        <v>353</v>
      </c>
      <c r="C144" s="139" t="s">
        <v>352</v>
      </c>
      <c r="D144" s="60">
        <v>34271.35</v>
      </c>
      <c r="E144" s="60">
        <v>9617.2099999999991</v>
      </c>
      <c r="HP144" s="106"/>
      <c r="HQ144" s="106"/>
      <c r="HR144" s="106"/>
      <c r="HS144" s="106"/>
      <c r="HT144" s="106"/>
      <c r="HU144" s="106"/>
      <c r="HV144" s="106"/>
      <c r="HW144" s="106"/>
      <c r="HX144" s="106"/>
      <c r="HY144" s="106"/>
      <c r="HZ144" s="106"/>
      <c r="IA144" s="106"/>
      <c r="IB144" s="106"/>
      <c r="IC144" s="106"/>
      <c r="ID144" s="106"/>
      <c r="IE144" s="106"/>
      <c r="IF144" s="106"/>
    </row>
    <row r="145" spans="1:240" s="107" customFormat="1" ht="13.5" hidden="1" customHeight="1">
      <c r="A145" s="97" t="s">
        <v>354</v>
      </c>
      <c r="B145" s="117" t="s">
        <v>356</v>
      </c>
      <c r="C145" s="139" t="s">
        <v>355</v>
      </c>
      <c r="D145" s="60">
        <v>1573.94</v>
      </c>
      <c r="E145" s="60"/>
      <c r="HP145" s="106"/>
      <c r="HQ145" s="106"/>
      <c r="HR145" s="106"/>
      <c r="HS145" s="106"/>
      <c r="HT145" s="106"/>
      <c r="HU145" s="106"/>
      <c r="HV145" s="106"/>
      <c r="HW145" s="106"/>
      <c r="HX145" s="106"/>
      <c r="HY145" s="106"/>
      <c r="HZ145" s="106"/>
      <c r="IA145" s="106"/>
      <c r="IB145" s="106"/>
      <c r="IC145" s="106"/>
      <c r="ID145" s="106"/>
      <c r="IE145" s="106"/>
      <c r="IF145" s="106"/>
    </row>
    <row r="146" spans="1:240" s="107" customFormat="1" hidden="1">
      <c r="A146" s="97" t="s">
        <v>357</v>
      </c>
      <c r="B146" s="117" t="s">
        <v>359</v>
      </c>
      <c r="C146" s="139" t="s">
        <v>358</v>
      </c>
      <c r="D146" s="60">
        <v>4056.3</v>
      </c>
      <c r="E146" s="60">
        <v>8398.7099999999991</v>
      </c>
      <c r="HP146" s="106"/>
      <c r="HQ146" s="106"/>
      <c r="HR146" s="106"/>
      <c r="HS146" s="106"/>
      <c r="HT146" s="106"/>
      <c r="HU146" s="106"/>
      <c r="HV146" s="106"/>
      <c r="HW146" s="106"/>
      <c r="HX146" s="106"/>
      <c r="HY146" s="106"/>
      <c r="HZ146" s="106"/>
      <c r="IA146" s="106"/>
      <c r="IB146" s="106"/>
      <c r="IC146" s="106"/>
      <c r="ID146" s="106"/>
      <c r="IE146" s="106"/>
      <c r="IF146" s="106"/>
    </row>
    <row r="147" spans="1:240" s="107" customFormat="1" hidden="1">
      <c r="A147" s="97" t="s">
        <v>360</v>
      </c>
      <c r="B147" s="117" t="s">
        <v>362</v>
      </c>
      <c r="C147" s="139" t="s">
        <v>361</v>
      </c>
      <c r="D147" s="60">
        <v>6806.76</v>
      </c>
      <c r="E147" s="60"/>
      <c r="HP147" s="106"/>
      <c r="HQ147" s="106"/>
      <c r="HR147" s="106"/>
      <c r="HS147" s="106"/>
      <c r="HT147" s="106"/>
      <c r="HU147" s="106"/>
      <c r="HV147" s="106"/>
      <c r="HW147" s="106"/>
      <c r="HX147" s="106"/>
      <c r="HY147" s="106"/>
      <c r="HZ147" s="106"/>
      <c r="IA147" s="106"/>
      <c r="IB147" s="106"/>
      <c r="IC147" s="106"/>
      <c r="ID147" s="106"/>
      <c r="IE147" s="106"/>
      <c r="IF147" s="106"/>
    </row>
    <row r="148" spans="1:240" s="107" customFormat="1" hidden="1">
      <c r="A148" s="97" t="s">
        <v>363</v>
      </c>
      <c r="B148" s="97" t="s">
        <v>365</v>
      </c>
      <c r="C148" s="139" t="s">
        <v>364</v>
      </c>
      <c r="D148" s="60">
        <v>16881.75</v>
      </c>
      <c r="E148" s="60">
        <v>3962.25</v>
      </c>
      <c r="HP148" s="106"/>
      <c r="HQ148" s="106"/>
      <c r="HR148" s="106"/>
      <c r="HS148" s="106"/>
      <c r="HT148" s="106"/>
      <c r="HU148" s="106"/>
      <c r="HV148" s="106"/>
      <c r="HW148" s="106"/>
      <c r="HX148" s="106"/>
      <c r="HY148" s="106"/>
      <c r="HZ148" s="106"/>
      <c r="IA148" s="106"/>
      <c r="IB148" s="106"/>
      <c r="IC148" s="106"/>
      <c r="ID148" s="106"/>
      <c r="IE148" s="106"/>
      <c r="IF148" s="106"/>
    </row>
    <row r="149" spans="1:240" s="107" customFormat="1" hidden="1">
      <c r="A149" s="97" t="s">
        <v>366</v>
      </c>
      <c r="B149" s="117" t="s">
        <v>368</v>
      </c>
      <c r="C149" s="139" t="s">
        <v>367</v>
      </c>
      <c r="D149" s="60">
        <v>212526.33</v>
      </c>
      <c r="E149" s="60">
        <v>160709.24</v>
      </c>
      <c r="HP149" s="106"/>
      <c r="HQ149" s="106"/>
      <c r="HR149" s="106"/>
      <c r="HS149" s="106"/>
      <c r="HT149" s="106"/>
      <c r="HU149" s="106"/>
      <c r="HV149" s="106"/>
      <c r="HW149" s="106"/>
      <c r="HX149" s="106"/>
      <c r="HY149" s="106"/>
      <c r="HZ149" s="106"/>
      <c r="IA149" s="106"/>
      <c r="IB149" s="106"/>
      <c r="IC149" s="106"/>
      <c r="ID149" s="106"/>
      <c r="IE149" s="106"/>
      <c r="IF149" s="106"/>
    </row>
    <row r="150" spans="1:240" s="107" customFormat="1" hidden="1">
      <c r="A150" s="97" t="s">
        <v>369</v>
      </c>
      <c r="B150" s="97" t="s">
        <v>371</v>
      </c>
      <c r="C150" s="139" t="s">
        <v>370</v>
      </c>
      <c r="D150" s="60">
        <v>1578.38</v>
      </c>
      <c r="E150" s="60">
        <v>0</v>
      </c>
      <c r="HP150" s="106"/>
      <c r="HQ150" s="106"/>
      <c r="HR150" s="106"/>
      <c r="HS150" s="106"/>
      <c r="HT150" s="106"/>
      <c r="HU150" s="106"/>
      <c r="HV150" s="106"/>
      <c r="HW150" s="106"/>
      <c r="HX150" s="106"/>
      <c r="HY150" s="106"/>
      <c r="HZ150" s="106"/>
      <c r="IA150" s="106"/>
      <c r="IB150" s="106"/>
      <c r="IC150" s="106"/>
      <c r="ID150" s="106"/>
      <c r="IE150" s="106"/>
      <c r="IF150" s="106"/>
    </row>
    <row r="151" spans="1:240" hidden="1">
      <c r="A151" s="97" t="s">
        <v>372</v>
      </c>
      <c r="B151" s="97" t="s">
        <v>1573</v>
      </c>
      <c r="C151" s="139" t="s">
        <v>373</v>
      </c>
      <c r="D151" s="60">
        <v>40255.79</v>
      </c>
      <c r="E151" s="60">
        <v>19892</v>
      </c>
    </row>
    <row r="152" spans="1:240" hidden="1">
      <c r="A152" s="97" t="s">
        <v>375</v>
      </c>
      <c r="B152" s="117" t="s">
        <v>377</v>
      </c>
      <c r="C152" s="139" t="s">
        <v>1059</v>
      </c>
      <c r="D152" s="60">
        <v>2381.8200000000002</v>
      </c>
      <c r="E152" s="60">
        <v>2387.38</v>
      </c>
    </row>
    <row r="153" spans="1:240" hidden="1">
      <c r="A153" s="97" t="s">
        <v>378</v>
      </c>
      <c r="B153" s="117" t="s">
        <v>380</v>
      </c>
      <c r="C153" s="139" t="s">
        <v>379</v>
      </c>
      <c r="D153" s="60">
        <v>9647.8799999999992</v>
      </c>
      <c r="E153" s="60"/>
    </row>
    <row r="154" spans="1:240" ht="12.75" hidden="1" customHeight="1">
      <c r="A154" s="97" t="s">
        <v>381</v>
      </c>
      <c r="B154" s="117" t="s">
        <v>383</v>
      </c>
      <c r="C154" s="139" t="s">
        <v>1460</v>
      </c>
      <c r="D154" s="60">
        <v>10258.06</v>
      </c>
      <c r="E154" s="60">
        <v>5006.78</v>
      </c>
    </row>
    <row r="155" spans="1:240" ht="12.75" hidden="1" customHeight="1">
      <c r="A155" s="97" t="s">
        <v>384</v>
      </c>
      <c r="B155" s="97" t="s">
        <v>383</v>
      </c>
      <c r="C155" s="98" t="s">
        <v>385</v>
      </c>
      <c r="D155" s="60">
        <v>18686.82</v>
      </c>
      <c r="E155" s="60">
        <v>75510.45</v>
      </c>
    </row>
    <row r="156" spans="1:240" ht="12.75" hidden="1" customHeight="1">
      <c r="A156" s="97" t="s">
        <v>386</v>
      </c>
      <c r="B156" s="97" t="s">
        <v>388</v>
      </c>
      <c r="C156" s="98" t="s">
        <v>387</v>
      </c>
      <c r="D156" s="60">
        <v>9389.9500000000007</v>
      </c>
      <c r="E156" s="60">
        <v>1535.62</v>
      </c>
    </row>
    <row r="157" spans="1:240" ht="12.75" hidden="1" customHeight="1">
      <c r="A157" s="97" t="s">
        <v>1574</v>
      </c>
      <c r="B157" s="97" t="s">
        <v>272</v>
      </c>
      <c r="C157" s="98" t="s">
        <v>271</v>
      </c>
      <c r="D157" s="60"/>
      <c r="E157" s="60">
        <v>144.41</v>
      </c>
    </row>
    <row r="158" spans="1:240" ht="12.75" hidden="1" customHeight="1">
      <c r="A158" s="97" t="s">
        <v>389</v>
      </c>
      <c r="B158" s="97" t="s">
        <v>391</v>
      </c>
      <c r="C158" s="98" t="s">
        <v>390</v>
      </c>
      <c r="D158" s="60">
        <v>33280.400000000001</v>
      </c>
      <c r="E158" s="60"/>
    </row>
    <row r="159" spans="1:240" ht="20.25" customHeight="1">
      <c r="A159" s="99" t="s">
        <v>392</v>
      </c>
      <c r="B159" s="116" t="s">
        <v>1575</v>
      </c>
      <c r="C159" s="136" t="s">
        <v>32</v>
      </c>
      <c r="D159" s="58">
        <v>494475.26</v>
      </c>
      <c r="E159" s="58">
        <v>91441.63</v>
      </c>
      <c r="HP159" s="108"/>
      <c r="HQ159" s="108"/>
    </row>
    <row r="160" spans="1:240" s="107" customFormat="1" ht="22.5">
      <c r="A160" s="99" t="s">
        <v>394</v>
      </c>
      <c r="B160" s="116" t="s">
        <v>1576</v>
      </c>
      <c r="C160" s="136" t="s">
        <v>35</v>
      </c>
      <c r="D160" s="58">
        <v>37760.54</v>
      </c>
      <c r="E160" s="58">
        <v>31309.58</v>
      </c>
      <c r="HP160" s="106"/>
      <c r="HQ160" s="106"/>
      <c r="HR160" s="106"/>
      <c r="HS160" s="106"/>
      <c r="HT160" s="106"/>
      <c r="HU160" s="106"/>
      <c r="HV160" s="106"/>
      <c r="HW160" s="106"/>
      <c r="HX160" s="106"/>
      <c r="HY160" s="106"/>
      <c r="HZ160" s="106"/>
      <c r="IA160" s="106"/>
      <c r="IB160" s="106"/>
      <c r="IC160" s="106"/>
      <c r="ID160" s="106"/>
      <c r="IE160" s="106"/>
      <c r="IF160" s="106"/>
    </row>
    <row r="161" spans="1:240" s="107" customFormat="1">
      <c r="A161" s="99" t="s">
        <v>396</v>
      </c>
      <c r="B161" s="116" t="s">
        <v>398</v>
      </c>
      <c r="C161" s="136" t="s">
        <v>397</v>
      </c>
      <c r="D161" s="58">
        <v>8067.39</v>
      </c>
      <c r="E161" s="58">
        <v>10397.98</v>
      </c>
      <c r="HP161" s="106"/>
      <c r="HQ161" s="106"/>
      <c r="HR161" s="106"/>
      <c r="HS161" s="106"/>
      <c r="HT161" s="106"/>
      <c r="HU161" s="106"/>
      <c r="HV161" s="106"/>
      <c r="HW161" s="106"/>
      <c r="HX161" s="106"/>
      <c r="HY161" s="106"/>
      <c r="HZ161" s="106"/>
      <c r="IA161" s="106"/>
      <c r="IB161" s="106"/>
      <c r="IC161" s="106"/>
      <c r="ID161" s="106"/>
      <c r="IE161" s="106"/>
      <c r="IF161" s="106"/>
    </row>
    <row r="162" spans="1:240" s="107" customFormat="1" ht="22.5">
      <c r="A162" s="99" t="s">
        <v>399</v>
      </c>
      <c r="B162" s="116" t="s">
        <v>1577</v>
      </c>
      <c r="C162" s="136"/>
      <c r="D162" s="142">
        <f>SUM(D163:D183)</f>
        <v>169090.49</v>
      </c>
      <c r="E162" s="142">
        <f>SUM(E163:E186)</f>
        <v>106931.49</v>
      </c>
      <c r="HP162" s="106"/>
      <c r="HQ162" s="106"/>
      <c r="HR162" s="106"/>
      <c r="HS162" s="106"/>
      <c r="HT162" s="106"/>
      <c r="HU162" s="106"/>
      <c r="HV162" s="106"/>
      <c r="HW162" s="106"/>
      <c r="HX162" s="106"/>
      <c r="HY162" s="106"/>
      <c r="HZ162" s="106"/>
      <c r="IA162" s="106"/>
      <c r="IB162" s="106"/>
      <c r="IC162" s="106"/>
      <c r="ID162" s="106"/>
      <c r="IE162" s="106"/>
      <c r="IF162" s="106"/>
    </row>
    <row r="163" spans="1:240" s="107" customFormat="1" hidden="1">
      <c r="A163" s="97" t="s">
        <v>401</v>
      </c>
      <c r="B163" s="117" t="s">
        <v>403</v>
      </c>
      <c r="C163" s="139" t="s">
        <v>402</v>
      </c>
      <c r="D163" s="60">
        <v>29325.439999999999</v>
      </c>
      <c r="E163" s="60">
        <v>11318.01</v>
      </c>
      <c r="HP163" s="10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106"/>
      <c r="ID163" s="106"/>
      <c r="IE163" s="106"/>
      <c r="IF163" s="106"/>
    </row>
    <row r="164" spans="1:240" s="107" customFormat="1" hidden="1">
      <c r="A164" s="97" t="s">
        <v>404</v>
      </c>
      <c r="B164" s="117" t="s">
        <v>406</v>
      </c>
      <c r="C164" s="139" t="s">
        <v>405</v>
      </c>
      <c r="D164" s="60">
        <v>9353.59</v>
      </c>
      <c r="E164" s="60">
        <v>4481.8500000000004</v>
      </c>
      <c r="HP164" s="106"/>
      <c r="HQ164" s="106"/>
      <c r="HR164" s="106"/>
      <c r="HS164" s="106"/>
      <c r="HT164" s="106"/>
      <c r="HU164" s="106"/>
      <c r="HV164" s="106"/>
      <c r="HW164" s="106"/>
      <c r="HX164" s="106"/>
      <c r="HY164" s="106"/>
      <c r="HZ164" s="106"/>
      <c r="IA164" s="106"/>
      <c r="IB164" s="106"/>
      <c r="IC164" s="106"/>
      <c r="ID164" s="106"/>
      <c r="IE164" s="106"/>
      <c r="IF164" s="106"/>
    </row>
    <row r="165" spans="1:240" s="107" customFormat="1" hidden="1">
      <c r="A165" s="97" t="s">
        <v>407</v>
      </c>
      <c r="B165" s="117" t="s">
        <v>409</v>
      </c>
      <c r="C165" s="139" t="s">
        <v>408</v>
      </c>
      <c r="D165" s="60">
        <v>9631.9599999999991</v>
      </c>
      <c r="E165" s="60">
        <v>8552.8700000000008</v>
      </c>
      <c r="HP165" s="106"/>
      <c r="HQ165" s="106"/>
      <c r="HR165" s="106"/>
      <c r="HS165" s="106"/>
      <c r="HT165" s="106"/>
      <c r="HU165" s="106"/>
      <c r="HV165" s="106"/>
      <c r="HW165" s="106"/>
      <c r="HX165" s="106"/>
      <c r="HY165" s="106"/>
      <c r="HZ165" s="106"/>
      <c r="IA165" s="106"/>
      <c r="IB165" s="106"/>
      <c r="IC165" s="106"/>
      <c r="ID165" s="106"/>
      <c r="IE165" s="106"/>
      <c r="IF165" s="106"/>
    </row>
    <row r="166" spans="1:240" s="107" customFormat="1" ht="18" hidden="1" customHeight="1">
      <c r="A166" s="97" t="s">
        <v>410</v>
      </c>
      <c r="B166" s="117" t="s">
        <v>412</v>
      </c>
      <c r="C166" s="139" t="s">
        <v>411</v>
      </c>
      <c r="D166" s="60">
        <v>969.01</v>
      </c>
      <c r="E166" s="60">
        <v>0</v>
      </c>
      <c r="HP166" s="106"/>
      <c r="HQ166" s="106"/>
      <c r="HR166" s="106"/>
      <c r="HS166" s="106"/>
      <c r="HT166" s="106"/>
      <c r="HU166" s="106"/>
      <c r="HV166" s="106"/>
      <c r="HW166" s="106"/>
      <c r="HX166" s="106"/>
      <c r="HY166" s="106"/>
      <c r="HZ166" s="106"/>
      <c r="IA166" s="106"/>
      <c r="IB166" s="106"/>
      <c r="IC166" s="106"/>
      <c r="ID166" s="106"/>
      <c r="IE166" s="106"/>
      <c r="IF166" s="106"/>
    </row>
    <row r="167" spans="1:240" s="107" customFormat="1" ht="12.75" hidden="1" customHeight="1">
      <c r="A167" s="97" t="s">
        <v>413</v>
      </c>
      <c r="B167" s="117" t="s">
        <v>415</v>
      </c>
      <c r="C167" s="139" t="s">
        <v>414</v>
      </c>
      <c r="D167" s="60">
        <v>1218.25</v>
      </c>
      <c r="E167" s="60">
        <v>0</v>
      </c>
      <c r="HP167" s="106"/>
      <c r="HQ167" s="106"/>
      <c r="HR167" s="106"/>
      <c r="HS167" s="106"/>
      <c r="HT167" s="106"/>
      <c r="HU167" s="106"/>
      <c r="HV167" s="106"/>
      <c r="HW167" s="106"/>
      <c r="HX167" s="106"/>
      <c r="HY167" s="106"/>
      <c r="HZ167" s="106"/>
      <c r="IA167" s="106"/>
      <c r="IB167" s="106"/>
      <c r="IC167" s="106"/>
      <c r="ID167" s="106"/>
      <c r="IE167" s="106"/>
      <c r="IF167" s="106"/>
    </row>
    <row r="168" spans="1:240" s="107" customFormat="1" ht="12.75" hidden="1" customHeight="1">
      <c r="A168" s="97" t="s">
        <v>416</v>
      </c>
      <c r="B168" s="117" t="s">
        <v>418</v>
      </c>
      <c r="C168" s="139" t="s">
        <v>417</v>
      </c>
      <c r="D168" s="60">
        <v>476.52</v>
      </c>
      <c r="E168" s="60">
        <v>0</v>
      </c>
      <c r="HP168" s="106"/>
      <c r="HQ168" s="106"/>
      <c r="HR168" s="106"/>
      <c r="HS168" s="106"/>
      <c r="HT168" s="106"/>
      <c r="HU168" s="106"/>
      <c r="HV168" s="106"/>
      <c r="HW168" s="106"/>
      <c r="HX168" s="106"/>
      <c r="HY168" s="106"/>
      <c r="HZ168" s="106"/>
      <c r="IA168" s="106"/>
      <c r="IB168" s="106"/>
      <c r="IC168" s="106"/>
      <c r="ID168" s="106"/>
      <c r="IE168" s="106"/>
      <c r="IF168" s="106"/>
    </row>
    <row r="169" spans="1:240" s="107" customFormat="1" ht="12.75" hidden="1" customHeight="1">
      <c r="A169" s="97" t="s">
        <v>422</v>
      </c>
      <c r="B169" s="117" t="s">
        <v>1578</v>
      </c>
      <c r="C169" s="139" t="s">
        <v>423</v>
      </c>
      <c r="D169" s="60">
        <v>75.86</v>
      </c>
      <c r="E169" s="60">
        <v>0</v>
      </c>
      <c r="HP169" s="106"/>
      <c r="HQ169" s="106"/>
      <c r="HR169" s="106"/>
      <c r="HS169" s="106"/>
      <c r="HT169" s="106"/>
      <c r="HU169" s="106"/>
      <c r="HV169" s="106"/>
      <c r="HW169" s="106"/>
      <c r="HX169" s="106"/>
      <c r="HY169" s="106"/>
      <c r="HZ169" s="106"/>
      <c r="IA169" s="106"/>
      <c r="IB169" s="106"/>
      <c r="IC169" s="106"/>
      <c r="ID169" s="106"/>
      <c r="IE169" s="106"/>
      <c r="IF169" s="106"/>
    </row>
    <row r="170" spans="1:240" s="107" customFormat="1" hidden="1">
      <c r="A170" s="97" t="s">
        <v>425</v>
      </c>
      <c r="B170" s="117" t="s">
        <v>427</v>
      </c>
      <c r="C170" s="139" t="s">
        <v>426</v>
      </c>
      <c r="D170" s="60">
        <v>336.98</v>
      </c>
      <c r="E170" s="60">
        <v>64.930000000000007</v>
      </c>
      <c r="HP170" s="106"/>
      <c r="HQ170" s="106"/>
      <c r="HR170" s="106"/>
      <c r="HS170" s="106"/>
      <c r="HT170" s="106"/>
      <c r="HU170" s="106"/>
      <c r="HV170" s="106"/>
      <c r="HW170" s="106"/>
      <c r="HX170" s="106"/>
      <c r="HY170" s="106"/>
      <c r="HZ170" s="106"/>
      <c r="IA170" s="106"/>
      <c r="IB170" s="106"/>
      <c r="IC170" s="106"/>
      <c r="ID170" s="106"/>
      <c r="IE170" s="106"/>
      <c r="IF170" s="106"/>
    </row>
    <row r="171" spans="1:240" s="107" customFormat="1" ht="12.75" hidden="1" customHeight="1">
      <c r="A171" s="97" t="s">
        <v>434</v>
      </c>
      <c r="B171" s="117" t="s">
        <v>436</v>
      </c>
      <c r="C171" s="139" t="s">
        <v>435</v>
      </c>
      <c r="D171" s="60">
        <v>98.28</v>
      </c>
      <c r="E171" s="60">
        <v>0</v>
      </c>
      <c r="HP171" s="106"/>
      <c r="HQ171" s="106"/>
      <c r="HR171" s="106"/>
      <c r="HS171" s="106"/>
      <c r="HT171" s="106"/>
      <c r="HU171" s="106"/>
      <c r="HV171" s="106"/>
      <c r="HW171" s="106"/>
      <c r="HX171" s="106"/>
      <c r="HY171" s="106"/>
      <c r="HZ171" s="106"/>
      <c r="IA171" s="106"/>
      <c r="IB171" s="106"/>
      <c r="IC171" s="106"/>
      <c r="ID171" s="106"/>
      <c r="IE171" s="106"/>
      <c r="IF171" s="106"/>
    </row>
    <row r="172" spans="1:240" s="107" customFormat="1" hidden="1">
      <c r="A172" s="97" t="s">
        <v>440</v>
      </c>
      <c r="B172" s="117" t="s">
        <v>1579</v>
      </c>
      <c r="C172" s="139" t="s">
        <v>441</v>
      </c>
      <c r="D172" s="60">
        <v>72013.47</v>
      </c>
      <c r="E172" s="60">
        <v>53825.33</v>
      </c>
      <c r="HP172" s="106"/>
      <c r="HQ172" s="106"/>
      <c r="HR172" s="106"/>
      <c r="HS172" s="106"/>
      <c r="HT172" s="106"/>
      <c r="HU172" s="106"/>
      <c r="HV172" s="106"/>
      <c r="HW172" s="106"/>
      <c r="HX172" s="106"/>
      <c r="HY172" s="106"/>
      <c r="HZ172" s="106"/>
      <c r="IA172" s="106"/>
      <c r="IB172" s="106"/>
      <c r="IC172" s="106"/>
      <c r="ID172" s="106"/>
      <c r="IE172" s="106"/>
      <c r="IF172" s="106"/>
    </row>
    <row r="173" spans="1:240" s="107" customFormat="1" ht="12.75" hidden="1" customHeight="1">
      <c r="A173" s="97" t="s">
        <v>446</v>
      </c>
      <c r="B173" s="117" t="s">
        <v>1580</v>
      </c>
      <c r="C173" s="139" t="s">
        <v>447</v>
      </c>
      <c r="D173" s="60">
        <v>990.92</v>
      </c>
      <c r="E173" s="60">
        <v>0</v>
      </c>
      <c r="HP173" s="106"/>
      <c r="HQ173" s="106"/>
      <c r="HR173" s="106"/>
      <c r="HS173" s="106"/>
      <c r="HT173" s="106"/>
      <c r="HU173" s="106"/>
      <c r="HV173" s="106"/>
      <c r="HW173" s="106"/>
      <c r="HX173" s="106"/>
      <c r="HY173" s="106"/>
      <c r="HZ173" s="106"/>
      <c r="IA173" s="106"/>
      <c r="IB173" s="106"/>
      <c r="IC173" s="106"/>
      <c r="ID173" s="106"/>
      <c r="IE173" s="106"/>
      <c r="IF173" s="106"/>
    </row>
    <row r="174" spans="1:240" s="107" customFormat="1" ht="12.75" hidden="1" customHeight="1">
      <c r="A174" s="97" t="s">
        <v>449</v>
      </c>
      <c r="B174" s="117" t="s">
        <v>451</v>
      </c>
      <c r="C174" s="139" t="s">
        <v>450</v>
      </c>
      <c r="D174" s="60">
        <v>1260.68</v>
      </c>
      <c r="E174" s="60">
        <v>0</v>
      </c>
      <c r="HP174" s="106"/>
      <c r="HQ174" s="106"/>
      <c r="HR174" s="106"/>
      <c r="HS174" s="106"/>
      <c r="HT174" s="106"/>
      <c r="HU174" s="106"/>
      <c r="HV174" s="106"/>
      <c r="HW174" s="106"/>
      <c r="HX174" s="106"/>
      <c r="HY174" s="106"/>
      <c r="HZ174" s="106"/>
      <c r="IA174" s="106"/>
      <c r="IB174" s="106"/>
      <c r="IC174" s="106"/>
      <c r="ID174" s="106"/>
      <c r="IE174" s="106"/>
      <c r="IF174" s="106"/>
    </row>
    <row r="175" spans="1:240" s="107" customFormat="1" ht="12.75" hidden="1" customHeight="1">
      <c r="A175" s="97" t="s">
        <v>452</v>
      </c>
      <c r="B175" s="117" t="s">
        <v>454</v>
      </c>
      <c r="C175" s="139" t="s">
        <v>453</v>
      </c>
      <c r="D175" s="60">
        <v>57.4</v>
      </c>
      <c r="E175" s="60">
        <v>0</v>
      </c>
      <c r="HP175" s="106"/>
      <c r="HQ175" s="106"/>
      <c r="HR175" s="106"/>
      <c r="HS175" s="106"/>
      <c r="HT175" s="106"/>
      <c r="HU175" s="106"/>
      <c r="HV175" s="106"/>
      <c r="HW175" s="106"/>
      <c r="HX175" s="106"/>
      <c r="HY175" s="106"/>
      <c r="HZ175" s="106"/>
      <c r="IA175" s="106"/>
      <c r="IB175" s="106"/>
      <c r="IC175" s="106"/>
      <c r="ID175" s="106"/>
      <c r="IE175" s="106"/>
      <c r="IF175" s="106"/>
    </row>
    <row r="176" spans="1:240" s="107" customFormat="1" ht="12.75" hidden="1" customHeight="1">
      <c r="A176" s="97" t="s">
        <v>455</v>
      </c>
      <c r="B176" s="117" t="s">
        <v>457</v>
      </c>
      <c r="C176" s="139" t="s">
        <v>456</v>
      </c>
      <c r="D176" s="60">
        <v>57.41</v>
      </c>
      <c r="E176" s="60">
        <v>0</v>
      </c>
      <c r="HP176" s="106"/>
      <c r="HQ176" s="106"/>
      <c r="HR176" s="106"/>
      <c r="HS176" s="106"/>
      <c r="HT176" s="106"/>
      <c r="HU176" s="106"/>
      <c r="HV176" s="106"/>
      <c r="HW176" s="106"/>
      <c r="HX176" s="106"/>
      <c r="HY176" s="106"/>
      <c r="HZ176" s="106"/>
      <c r="IA176" s="106"/>
      <c r="IB176" s="106"/>
      <c r="IC176" s="106"/>
      <c r="ID176" s="106"/>
      <c r="IE176" s="106"/>
      <c r="IF176" s="106"/>
    </row>
    <row r="177" spans="1:240" s="107" customFormat="1" hidden="1">
      <c r="A177" s="97" t="s">
        <v>458</v>
      </c>
      <c r="B177" s="117" t="s">
        <v>460</v>
      </c>
      <c r="C177" s="139" t="s">
        <v>459</v>
      </c>
      <c r="D177" s="60">
        <v>11799.24</v>
      </c>
      <c r="E177" s="60">
        <v>3279.06</v>
      </c>
      <c r="HP177" s="106"/>
      <c r="HQ177" s="106"/>
      <c r="HR177" s="106"/>
      <c r="HS177" s="106"/>
      <c r="HT177" s="106"/>
      <c r="HU177" s="106"/>
      <c r="HV177" s="106"/>
      <c r="HW177" s="106"/>
      <c r="HX177" s="106"/>
      <c r="HY177" s="106"/>
      <c r="HZ177" s="106"/>
      <c r="IA177" s="106"/>
      <c r="IB177" s="106"/>
      <c r="IC177" s="106"/>
      <c r="ID177" s="106"/>
      <c r="IE177" s="106"/>
      <c r="IF177" s="106"/>
    </row>
    <row r="178" spans="1:240" s="107" customFormat="1" ht="12.75" hidden="1" customHeight="1">
      <c r="A178" s="97" t="s">
        <v>461</v>
      </c>
      <c r="B178" s="117" t="s">
        <v>463</v>
      </c>
      <c r="C178" s="139" t="s">
        <v>462</v>
      </c>
      <c r="D178" s="60">
        <v>16977.03</v>
      </c>
      <c r="E178" s="60">
        <v>4693.05</v>
      </c>
      <c r="HP178" s="10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106"/>
      <c r="ID178" s="106"/>
      <c r="IE178" s="106"/>
      <c r="IF178" s="106"/>
    </row>
    <row r="179" spans="1:240" s="107" customFormat="1" ht="12.75" hidden="1" customHeight="1">
      <c r="A179" s="97" t="s">
        <v>464</v>
      </c>
      <c r="B179" s="117" t="s">
        <v>451</v>
      </c>
      <c r="C179" s="139" t="s">
        <v>465</v>
      </c>
      <c r="D179" s="60">
        <v>3505.06</v>
      </c>
      <c r="E179" s="60">
        <v>0</v>
      </c>
      <c r="HP179" s="106"/>
      <c r="HQ179" s="106"/>
      <c r="HR179" s="106"/>
      <c r="HS179" s="106"/>
      <c r="HT179" s="106"/>
      <c r="HU179" s="106"/>
      <c r="HV179" s="106"/>
      <c r="HW179" s="106"/>
      <c r="HX179" s="106"/>
      <c r="HY179" s="106"/>
      <c r="HZ179" s="106"/>
      <c r="IA179" s="106"/>
      <c r="IB179" s="106"/>
      <c r="IC179" s="106"/>
      <c r="ID179" s="106"/>
      <c r="IE179" s="106"/>
      <c r="IF179" s="106"/>
    </row>
    <row r="180" spans="1:240" s="107" customFormat="1" ht="12.75" hidden="1" customHeight="1">
      <c r="A180" s="97" t="s">
        <v>467</v>
      </c>
      <c r="B180" s="97" t="s">
        <v>469</v>
      </c>
      <c r="C180" s="98" t="s">
        <v>468</v>
      </c>
      <c r="D180" s="60">
        <v>165.32</v>
      </c>
      <c r="E180" s="60">
        <v>0</v>
      </c>
      <c r="HP180" s="106"/>
      <c r="HQ180" s="106"/>
      <c r="HR180" s="106"/>
      <c r="HS180" s="106"/>
      <c r="HT180" s="106"/>
      <c r="HU180" s="106"/>
      <c r="HV180" s="106"/>
      <c r="HW180" s="106"/>
      <c r="HX180" s="106"/>
      <c r="HY180" s="106"/>
      <c r="HZ180" s="106"/>
      <c r="IA180" s="106"/>
      <c r="IB180" s="106"/>
      <c r="IC180" s="106"/>
      <c r="ID180" s="106"/>
      <c r="IE180" s="106"/>
      <c r="IF180" s="106"/>
    </row>
    <row r="181" spans="1:240" s="107" customFormat="1" ht="12.75" hidden="1" customHeight="1">
      <c r="A181" s="97" t="s">
        <v>470</v>
      </c>
      <c r="B181" s="97" t="s">
        <v>472</v>
      </c>
      <c r="C181" s="98" t="s">
        <v>471</v>
      </c>
      <c r="D181" s="60">
        <v>2204.62</v>
      </c>
      <c r="E181" s="60">
        <v>2492.4299999999998</v>
      </c>
      <c r="HP181" s="106"/>
      <c r="HQ181" s="106"/>
      <c r="HR181" s="106"/>
      <c r="HS181" s="106"/>
      <c r="HT181" s="106"/>
      <c r="HU181" s="106"/>
      <c r="HV181" s="106"/>
      <c r="HW181" s="106"/>
      <c r="HX181" s="106"/>
      <c r="HY181" s="106"/>
      <c r="HZ181" s="106"/>
      <c r="IA181" s="106"/>
      <c r="IB181" s="106"/>
      <c r="IC181" s="106"/>
      <c r="ID181" s="106"/>
      <c r="IE181" s="106"/>
      <c r="IF181" s="106"/>
    </row>
    <row r="182" spans="1:240" s="107" customFormat="1" ht="12.75" hidden="1" customHeight="1">
      <c r="A182" s="97" t="s">
        <v>473</v>
      </c>
      <c r="B182" s="97" t="s">
        <v>475</v>
      </c>
      <c r="C182" s="98" t="s">
        <v>474</v>
      </c>
      <c r="D182" s="60">
        <v>2433.81</v>
      </c>
      <c r="E182" s="60">
        <v>689.82</v>
      </c>
      <c r="HP182" s="106"/>
      <c r="HQ182" s="106"/>
      <c r="HR182" s="106"/>
      <c r="HS182" s="106"/>
      <c r="HT182" s="106"/>
      <c r="HU182" s="106"/>
      <c r="HV182" s="106"/>
      <c r="HW182" s="106"/>
      <c r="HX182" s="106"/>
      <c r="HY182" s="106"/>
      <c r="HZ182" s="106"/>
      <c r="IA182" s="106"/>
      <c r="IB182" s="106"/>
      <c r="IC182" s="106"/>
      <c r="ID182" s="106"/>
      <c r="IE182" s="106"/>
      <c r="IF182" s="106"/>
    </row>
    <row r="183" spans="1:240" s="107" customFormat="1" hidden="1">
      <c r="A183" s="97" t="s">
        <v>476</v>
      </c>
      <c r="B183" s="97" t="s">
        <v>478</v>
      </c>
      <c r="C183" s="98" t="s">
        <v>477</v>
      </c>
      <c r="D183" s="60">
        <v>6139.64</v>
      </c>
      <c r="E183" s="60">
        <v>5703.92</v>
      </c>
      <c r="HP183" s="106"/>
      <c r="HQ183" s="106"/>
      <c r="HR183" s="106"/>
      <c r="HS183" s="106"/>
      <c r="HT183" s="106"/>
      <c r="HU183" s="106"/>
      <c r="HV183" s="106"/>
      <c r="HW183" s="106"/>
      <c r="HX183" s="106"/>
      <c r="HY183" s="106"/>
      <c r="HZ183" s="106"/>
      <c r="IA183" s="106"/>
      <c r="IB183" s="106"/>
      <c r="IC183" s="106"/>
      <c r="ID183" s="106"/>
      <c r="IE183" s="106"/>
      <c r="IF183" s="106"/>
    </row>
    <row r="184" spans="1:240" s="107" customFormat="1" hidden="1">
      <c r="A184" s="97" t="s">
        <v>1581</v>
      </c>
      <c r="B184" s="97" t="s">
        <v>1582</v>
      </c>
      <c r="C184" s="98" t="s">
        <v>1583</v>
      </c>
      <c r="D184" s="60"/>
      <c r="E184" s="60">
        <v>2581.5700000000002</v>
      </c>
      <c r="HP184" s="106"/>
      <c r="HQ184" s="106"/>
      <c r="HR184" s="106"/>
      <c r="HS184" s="106"/>
      <c r="HT184" s="106"/>
      <c r="HU184" s="106"/>
      <c r="HV184" s="106"/>
      <c r="HW184" s="106"/>
      <c r="HX184" s="106"/>
      <c r="HY184" s="106"/>
      <c r="HZ184" s="106"/>
      <c r="IA184" s="106"/>
      <c r="IB184" s="106"/>
      <c r="IC184" s="106"/>
      <c r="ID184" s="106"/>
      <c r="IE184" s="106"/>
      <c r="IF184" s="106"/>
    </row>
    <row r="185" spans="1:240" s="107" customFormat="1" hidden="1">
      <c r="A185" s="97" t="s">
        <v>1584</v>
      </c>
      <c r="B185" s="97" t="s">
        <v>1585</v>
      </c>
      <c r="C185" s="98" t="s">
        <v>1586</v>
      </c>
      <c r="D185" s="60"/>
      <c r="E185" s="60">
        <v>7711.09</v>
      </c>
      <c r="HP185" s="106"/>
      <c r="HQ185" s="106"/>
      <c r="HR185" s="106"/>
      <c r="HS185" s="106"/>
      <c r="HT185" s="106"/>
      <c r="HU185" s="106"/>
      <c r="HV185" s="106"/>
      <c r="HW185" s="106"/>
      <c r="HX185" s="106"/>
      <c r="HY185" s="106"/>
      <c r="HZ185" s="106"/>
      <c r="IA185" s="106"/>
      <c r="IB185" s="106"/>
      <c r="IC185" s="106"/>
      <c r="ID185" s="106"/>
      <c r="IE185" s="106"/>
      <c r="IF185" s="106"/>
    </row>
    <row r="186" spans="1:240" s="107" customFormat="1" hidden="1">
      <c r="A186" s="97" t="s">
        <v>1584</v>
      </c>
      <c r="B186" s="97" t="s">
        <v>1587</v>
      </c>
      <c r="C186" s="98" t="s">
        <v>1588</v>
      </c>
      <c r="D186" s="60"/>
      <c r="E186" s="60">
        <v>1537.56</v>
      </c>
      <c r="HP186" s="106"/>
      <c r="HQ186" s="106"/>
      <c r="HR186" s="106"/>
      <c r="HS186" s="106"/>
      <c r="HT186" s="106"/>
      <c r="HU186" s="106"/>
      <c r="HV186" s="106"/>
      <c r="HW186" s="106"/>
      <c r="HX186" s="106"/>
      <c r="HY186" s="106"/>
      <c r="HZ186" s="106"/>
      <c r="IA186" s="106"/>
      <c r="IB186" s="106"/>
      <c r="IC186" s="106"/>
      <c r="ID186" s="106"/>
      <c r="IE186" s="106"/>
      <c r="IF186" s="106"/>
    </row>
    <row r="187" spans="1:240" s="107" customFormat="1">
      <c r="A187" s="99" t="s">
        <v>479</v>
      </c>
      <c r="B187" s="116" t="s">
        <v>480</v>
      </c>
      <c r="C187" s="136"/>
      <c r="D187" s="58">
        <f>SUM(D188:D204)</f>
        <v>1277001.4200000002</v>
      </c>
      <c r="E187" s="58">
        <f>SUM(E188:E205)</f>
        <v>700255.99</v>
      </c>
      <c r="HP187" s="106"/>
      <c r="HQ187" s="106"/>
      <c r="HR187" s="106"/>
      <c r="HS187" s="106"/>
      <c r="HT187" s="106"/>
      <c r="HU187" s="106"/>
      <c r="HV187" s="106"/>
      <c r="HW187" s="106"/>
      <c r="HX187" s="106"/>
      <c r="HY187" s="106"/>
      <c r="HZ187" s="106"/>
      <c r="IA187" s="106"/>
      <c r="IB187" s="106"/>
      <c r="IC187" s="106"/>
      <c r="ID187" s="106"/>
      <c r="IE187" s="106"/>
      <c r="IF187" s="106"/>
    </row>
    <row r="188" spans="1:240" s="107" customFormat="1" hidden="1">
      <c r="A188" s="97" t="s">
        <v>481</v>
      </c>
      <c r="B188" s="117" t="s">
        <v>483</v>
      </c>
      <c r="C188" s="139" t="s">
        <v>482</v>
      </c>
      <c r="D188" s="60">
        <v>4110.03</v>
      </c>
      <c r="E188" s="60">
        <v>3997.82</v>
      </c>
      <c r="HP188" s="106"/>
      <c r="HQ188" s="106"/>
      <c r="HR188" s="106"/>
      <c r="HS188" s="106"/>
      <c r="HT188" s="106"/>
      <c r="HU188" s="106"/>
      <c r="HV188" s="106"/>
      <c r="HW188" s="106"/>
      <c r="HX188" s="106"/>
      <c r="HY188" s="106"/>
      <c r="HZ188" s="106"/>
      <c r="IA188" s="106"/>
      <c r="IB188" s="106"/>
      <c r="IC188" s="106"/>
      <c r="ID188" s="106"/>
      <c r="IE188" s="106"/>
      <c r="IF188" s="106"/>
    </row>
    <row r="189" spans="1:240" s="107" customFormat="1" hidden="1">
      <c r="A189" s="97" t="s">
        <v>484</v>
      </c>
      <c r="B189" s="117" t="s">
        <v>486</v>
      </c>
      <c r="C189" s="139" t="s">
        <v>485</v>
      </c>
      <c r="D189" s="60">
        <v>505564.54</v>
      </c>
      <c r="E189" s="60">
        <v>140824.37</v>
      </c>
      <c r="HP189" s="106"/>
      <c r="HQ189" s="106"/>
      <c r="HR189" s="106"/>
      <c r="HS189" s="106"/>
      <c r="HT189" s="106"/>
      <c r="HU189" s="106"/>
      <c r="HV189" s="106"/>
      <c r="HW189" s="106"/>
      <c r="HX189" s="106"/>
      <c r="HY189" s="106"/>
      <c r="HZ189" s="106"/>
      <c r="IA189" s="106"/>
      <c r="IB189" s="106"/>
      <c r="IC189" s="106"/>
      <c r="ID189" s="106"/>
      <c r="IE189" s="106"/>
      <c r="IF189" s="106"/>
    </row>
    <row r="190" spans="1:240" s="107" customFormat="1" hidden="1">
      <c r="A190" s="97" t="s">
        <v>487</v>
      </c>
      <c r="B190" s="117" t="s">
        <v>489</v>
      </c>
      <c r="C190" s="139" t="s">
        <v>488</v>
      </c>
      <c r="D190" s="60">
        <v>20556.439999999999</v>
      </c>
      <c r="E190" s="60">
        <v>13885.35</v>
      </c>
      <c r="HP190" s="106"/>
      <c r="HQ190" s="106"/>
      <c r="HR190" s="106"/>
      <c r="HS190" s="106"/>
      <c r="HT190" s="106"/>
      <c r="HU190" s="106"/>
      <c r="HV190" s="106"/>
      <c r="HW190" s="106"/>
      <c r="HX190" s="106"/>
      <c r="HY190" s="106"/>
      <c r="HZ190" s="106"/>
      <c r="IA190" s="106"/>
      <c r="IB190" s="106"/>
      <c r="IC190" s="106"/>
      <c r="ID190" s="106"/>
      <c r="IE190" s="106"/>
      <c r="IF190" s="106"/>
    </row>
    <row r="191" spans="1:240" s="107" customFormat="1" hidden="1">
      <c r="A191" s="97" t="s">
        <v>490</v>
      </c>
      <c r="B191" s="117" t="s">
        <v>492</v>
      </c>
      <c r="C191" s="139" t="s">
        <v>491</v>
      </c>
      <c r="D191" s="60">
        <v>5.9</v>
      </c>
      <c r="E191" s="60">
        <v>1342.66</v>
      </c>
      <c r="HP191" s="106"/>
      <c r="HQ191" s="106"/>
      <c r="HR191" s="106"/>
      <c r="HS191" s="106"/>
      <c r="HT191" s="106"/>
      <c r="HU191" s="106"/>
      <c r="HV191" s="106"/>
      <c r="HW191" s="106"/>
      <c r="HX191" s="106"/>
      <c r="HY191" s="106"/>
      <c r="HZ191" s="106"/>
      <c r="IA191" s="106"/>
      <c r="IB191" s="106"/>
      <c r="IC191" s="106"/>
      <c r="ID191" s="106"/>
      <c r="IE191" s="106"/>
      <c r="IF191" s="106"/>
    </row>
    <row r="192" spans="1:240" s="107" customFormat="1" hidden="1">
      <c r="A192" s="97" t="s">
        <v>493</v>
      </c>
      <c r="B192" s="117" t="s">
        <v>495</v>
      </c>
      <c r="C192" s="139" t="s">
        <v>494</v>
      </c>
      <c r="D192" s="60">
        <v>5689.29</v>
      </c>
      <c r="E192" s="60">
        <v>4014.92</v>
      </c>
      <c r="HP192" s="106"/>
      <c r="HQ192" s="106"/>
      <c r="HR192" s="106"/>
      <c r="HS192" s="106"/>
      <c r="HT192" s="106"/>
      <c r="HU192" s="106"/>
      <c r="HV192" s="106"/>
      <c r="HW192" s="106"/>
      <c r="HX192" s="106"/>
      <c r="HY192" s="106"/>
      <c r="HZ192" s="106"/>
      <c r="IA192" s="106"/>
      <c r="IB192" s="106"/>
      <c r="IC192" s="106"/>
      <c r="ID192" s="106"/>
      <c r="IE192" s="106"/>
      <c r="IF192" s="106"/>
    </row>
    <row r="193" spans="1:240" s="107" customFormat="1" hidden="1">
      <c r="A193" s="97" t="s">
        <v>499</v>
      </c>
      <c r="B193" s="117" t="s">
        <v>1589</v>
      </c>
      <c r="C193" s="139" t="s">
        <v>500</v>
      </c>
      <c r="D193" s="60">
        <v>400.97</v>
      </c>
      <c r="E193" s="60">
        <v>502.9</v>
      </c>
      <c r="HP193" s="106"/>
      <c r="HQ193" s="106"/>
      <c r="HR193" s="106"/>
      <c r="HS193" s="106"/>
      <c r="HT193" s="106"/>
      <c r="HU193" s="106"/>
      <c r="HV193" s="106"/>
      <c r="HW193" s="106"/>
      <c r="HX193" s="106"/>
      <c r="HY193" s="106"/>
      <c r="HZ193" s="106"/>
      <c r="IA193" s="106"/>
      <c r="IB193" s="106"/>
      <c r="IC193" s="106"/>
      <c r="ID193" s="106"/>
      <c r="IE193" s="106"/>
      <c r="IF193" s="106"/>
    </row>
    <row r="194" spans="1:240" s="107" customFormat="1" ht="12.75" hidden="1" customHeight="1">
      <c r="A194" s="97" t="s">
        <v>502</v>
      </c>
      <c r="B194" s="117" t="s">
        <v>1590</v>
      </c>
      <c r="C194" s="139" t="s">
        <v>503</v>
      </c>
      <c r="D194" s="60">
        <v>70009.55</v>
      </c>
      <c r="E194" s="60">
        <v>25695.24</v>
      </c>
      <c r="HP194" s="106"/>
      <c r="HQ194" s="106"/>
      <c r="HR194" s="106"/>
      <c r="HS194" s="106"/>
      <c r="HT194" s="106"/>
      <c r="HU194" s="106"/>
      <c r="HV194" s="106"/>
      <c r="HW194" s="106"/>
      <c r="HX194" s="106"/>
      <c r="HY194" s="106"/>
      <c r="HZ194" s="106"/>
      <c r="IA194" s="106"/>
      <c r="IB194" s="106"/>
      <c r="IC194" s="106"/>
      <c r="ID194" s="106"/>
      <c r="IE194" s="106"/>
      <c r="IF194" s="106"/>
    </row>
    <row r="195" spans="1:240" s="107" customFormat="1" ht="12.75" hidden="1" customHeight="1">
      <c r="A195" s="97" t="s">
        <v>505</v>
      </c>
      <c r="B195" s="117" t="s">
        <v>507</v>
      </c>
      <c r="C195" s="139" t="s">
        <v>506</v>
      </c>
      <c r="D195" s="60">
        <v>11960.36</v>
      </c>
      <c r="E195" s="60">
        <v>5194.67</v>
      </c>
      <c r="HP195" s="106"/>
      <c r="HQ195" s="106"/>
      <c r="HR195" s="106"/>
      <c r="HS195" s="106"/>
      <c r="HT195" s="106"/>
      <c r="HU195" s="106"/>
      <c r="HV195" s="106"/>
      <c r="HW195" s="106"/>
      <c r="HX195" s="106"/>
      <c r="HY195" s="106"/>
      <c r="HZ195" s="106"/>
      <c r="IA195" s="106"/>
      <c r="IB195" s="106"/>
      <c r="IC195" s="106"/>
      <c r="ID195" s="106"/>
      <c r="IE195" s="106"/>
      <c r="IF195" s="106"/>
    </row>
    <row r="196" spans="1:240" s="107" customFormat="1" ht="12.75" hidden="1" customHeight="1">
      <c r="A196" s="97" t="s">
        <v>508</v>
      </c>
      <c r="B196" s="117" t="s">
        <v>510</v>
      </c>
      <c r="C196" s="139" t="s">
        <v>509</v>
      </c>
      <c r="D196" s="60">
        <v>24208.23</v>
      </c>
      <c r="E196" s="60">
        <v>16017.23</v>
      </c>
      <c r="HP196" s="106"/>
      <c r="HQ196" s="106"/>
      <c r="HR196" s="106"/>
      <c r="HS196" s="106"/>
      <c r="HT196" s="106"/>
      <c r="HU196" s="106"/>
      <c r="HV196" s="106"/>
      <c r="HW196" s="106"/>
      <c r="HX196" s="106"/>
      <c r="HY196" s="106"/>
      <c r="HZ196" s="106"/>
      <c r="IA196" s="106"/>
      <c r="IB196" s="106"/>
      <c r="IC196" s="106"/>
      <c r="ID196" s="106"/>
      <c r="IE196" s="106"/>
      <c r="IF196" s="106"/>
    </row>
    <row r="197" spans="1:240" s="107" customFormat="1" ht="18" hidden="1">
      <c r="A197" s="97" t="s">
        <v>511</v>
      </c>
      <c r="B197" s="117" t="s">
        <v>513</v>
      </c>
      <c r="C197" s="139" t="s">
        <v>512</v>
      </c>
      <c r="D197" s="60">
        <v>206444.61</v>
      </c>
      <c r="E197" s="60">
        <v>162567.66</v>
      </c>
      <c r="HP197" s="106"/>
      <c r="HQ197" s="106"/>
      <c r="HR197" s="106"/>
      <c r="HS197" s="106"/>
      <c r="HT197" s="106"/>
      <c r="HU197" s="106"/>
      <c r="HV197" s="106"/>
      <c r="HW197" s="106"/>
      <c r="HX197" s="106"/>
      <c r="HY197" s="106"/>
      <c r="HZ197" s="106"/>
      <c r="IA197" s="106"/>
      <c r="IB197" s="106"/>
      <c r="IC197" s="106"/>
      <c r="ID197" s="106"/>
      <c r="IE197" s="106"/>
      <c r="IF197" s="106"/>
    </row>
    <row r="198" spans="1:240" s="107" customFormat="1" ht="18" hidden="1">
      <c r="A198" s="97" t="s">
        <v>514</v>
      </c>
      <c r="B198" s="117" t="s">
        <v>516</v>
      </c>
      <c r="C198" s="139" t="s">
        <v>515</v>
      </c>
      <c r="D198" s="60">
        <v>396775.01</v>
      </c>
      <c r="E198" s="60">
        <v>295252.71000000002</v>
      </c>
      <c r="HP198" s="106"/>
      <c r="HQ198" s="106"/>
      <c r="HR198" s="106"/>
      <c r="HS198" s="106"/>
      <c r="HT198" s="106"/>
      <c r="HU198" s="106"/>
      <c r="HV198" s="106"/>
      <c r="HW198" s="106"/>
      <c r="HX198" s="106"/>
      <c r="HY198" s="106"/>
      <c r="HZ198" s="106"/>
      <c r="IA198" s="106"/>
      <c r="IB198" s="106"/>
      <c r="IC198" s="106"/>
      <c r="ID198" s="106"/>
      <c r="IE198" s="106"/>
      <c r="IF198" s="106"/>
    </row>
    <row r="199" spans="1:240" s="107" customFormat="1" ht="12.75" hidden="1" customHeight="1">
      <c r="A199" s="97" t="s">
        <v>517</v>
      </c>
      <c r="B199" s="97" t="s">
        <v>519</v>
      </c>
      <c r="C199" s="98" t="s">
        <v>518</v>
      </c>
      <c r="D199" s="60">
        <v>0</v>
      </c>
      <c r="E199" s="60">
        <f>D199*1.075</f>
        <v>0</v>
      </c>
      <c r="HP199" s="106"/>
      <c r="HQ199" s="106"/>
      <c r="HR199" s="106"/>
      <c r="HS199" s="106"/>
      <c r="HT199" s="106"/>
      <c r="HU199" s="106"/>
      <c r="HV199" s="106"/>
      <c r="HW199" s="106"/>
      <c r="HX199" s="106"/>
      <c r="HY199" s="106"/>
      <c r="HZ199" s="106"/>
      <c r="IA199" s="106"/>
      <c r="IB199" s="106"/>
      <c r="IC199" s="106"/>
      <c r="ID199" s="106"/>
      <c r="IE199" s="106"/>
      <c r="IF199" s="106"/>
    </row>
    <row r="200" spans="1:240" s="107" customFormat="1" ht="12.75" hidden="1" customHeight="1">
      <c r="A200" s="97" t="s">
        <v>520</v>
      </c>
      <c r="B200" s="97" t="s">
        <v>522</v>
      </c>
      <c r="C200" s="98" t="s">
        <v>521</v>
      </c>
      <c r="D200" s="60">
        <v>3476.41</v>
      </c>
      <c r="E200" s="60">
        <v>2646.4</v>
      </c>
      <c r="HP200" s="106"/>
      <c r="HQ200" s="106"/>
      <c r="HR200" s="106"/>
      <c r="HS200" s="106"/>
      <c r="HT200" s="106"/>
      <c r="HU200" s="106"/>
      <c r="HV200" s="106"/>
      <c r="HW200" s="106"/>
      <c r="HX200" s="106"/>
      <c r="HY200" s="106"/>
      <c r="HZ200" s="106"/>
      <c r="IA200" s="106"/>
      <c r="IB200" s="106"/>
      <c r="IC200" s="106"/>
      <c r="ID200" s="106"/>
      <c r="IE200" s="106"/>
      <c r="IF200" s="106"/>
    </row>
    <row r="201" spans="1:240" s="107" customFormat="1" ht="12.75" hidden="1" customHeight="1">
      <c r="A201" s="97" t="s">
        <v>523</v>
      </c>
      <c r="B201" s="97" t="s">
        <v>525</v>
      </c>
      <c r="C201" s="98" t="s">
        <v>524</v>
      </c>
      <c r="D201" s="60">
        <v>0</v>
      </c>
      <c r="E201" s="60">
        <f>D201*1.075</f>
        <v>0</v>
      </c>
      <c r="HP201" s="106"/>
      <c r="HQ201" s="106"/>
      <c r="HR201" s="106"/>
      <c r="HS201" s="106"/>
      <c r="HT201" s="106"/>
      <c r="HU201" s="106"/>
      <c r="HV201" s="106"/>
      <c r="HW201" s="106"/>
      <c r="HX201" s="106"/>
      <c r="HY201" s="106"/>
      <c r="HZ201" s="106"/>
      <c r="IA201" s="106"/>
      <c r="IB201" s="106"/>
      <c r="IC201" s="106"/>
      <c r="ID201" s="106"/>
      <c r="IE201" s="106"/>
      <c r="IF201" s="106"/>
    </row>
    <row r="202" spans="1:240" s="107" customFormat="1" ht="12.75" hidden="1" customHeight="1">
      <c r="A202" s="97" t="s">
        <v>526</v>
      </c>
      <c r="B202" s="97" t="s">
        <v>528</v>
      </c>
      <c r="C202" s="98" t="s">
        <v>527</v>
      </c>
      <c r="D202" s="60">
        <v>246.58</v>
      </c>
      <c r="E202" s="60">
        <v>161.32</v>
      </c>
      <c r="HP202" s="106"/>
      <c r="HQ202" s="106"/>
      <c r="HR202" s="106"/>
      <c r="HS202" s="106"/>
      <c r="HT202" s="106"/>
      <c r="HU202" s="106"/>
      <c r="HV202" s="106"/>
      <c r="HW202" s="106"/>
      <c r="HX202" s="106"/>
      <c r="HY202" s="106"/>
      <c r="HZ202" s="106"/>
      <c r="IA202" s="106"/>
      <c r="IB202" s="106"/>
      <c r="IC202" s="106"/>
      <c r="ID202" s="106"/>
      <c r="IE202" s="106"/>
      <c r="IF202" s="106"/>
    </row>
    <row r="203" spans="1:240" s="107" customFormat="1" hidden="1">
      <c r="A203" s="97" t="s">
        <v>529</v>
      </c>
      <c r="B203" s="97" t="s">
        <v>531</v>
      </c>
      <c r="C203" s="98" t="s">
        <v>530</v>
      </c>
      <c r="D203" s="60">
        <v>27493.4</v>
      </c>
      <c r="E203" s="60">
        <v>15461.23</v>
      </c>
      <c r="HP203" s="106"/>
      <c r="HQ203" s="106"/>
      <c r="HR203" s="106"/>
      <c r="HS203" s="106"/>
      <c r="HT203" s="106"/>
      <c r="HU203" s="106"/>
      <c r="HV203" s="106"/>
      <c r="HW203" s="106"/>
      <c r="HX203" s="106"/>
      <c r="HY203" s="106"/>
      <c r="HZ203" s="106"/>
      <c r="IA203" s="106"/>
      <c r="IB203" s="106"/>
      <c r="IC203" s="106"/>
      <c r="ID203" s="106"/>
      <c r="IE203" s="106"/>
      <c r="IF203" s="106"/>
    </row>
    <row r="204" spans="1:240" s="107" customFormat="1" hidden="1">
      <c r="A204" s="97" t="s">
        <v>1591</v>
      </c>
      <c r="B204" s="97" t="s">
        <v>1592</v>
      </c>
      <c r="C204" s="98" t="s">
        <v>1593</v>
      </c>
      <c r="D204" s="60">
        <v>60.1</v>
      </c>
      <c r="E204" s="60">
        <v>2.0499999999999998</v>
      </c>
      <c r="HP204" s="106"/>
      <c r="HQ204" s="106"/>
      <c r="HR204" s="106"/>
      <c r="HS204" s="106"/>
      <c r="HT204" s="106"/>
      <c r="HU204" s="106"/>
      <c r="HV204" s="106"/>
      <c r="HW204" s="106"/>
      <c r="HX204" s="106"/>
      <c r="HY204" s="106"/>
      <c r="HZ204" s="106"/>
      <c r="IA204" s="106"/>
      <c r="IB204" s="106"/>
      <c r="IC204" s="106"/>
      <c r="ID204" s="106"/>
      <c r="IE204" s="106"/>
      <c r="IF204" s="106"/>
    </row>
    <row r="205" spans="1:240" s="107" customFormat="1" hidden="1">
      <c r="A205" s="97" t="s">
        <v>1594</v>
      </c>
      <c r="B205" s="97" t="s">
        <v>1595</v>
      </c>
      <c r="C205" s="98" t="s">
        <v>1596</v>
      </c>
      <c r="D205" s="60"/>
      <c r="E205" s="60">
        <v>12689.46</v>
      </c>
      <c r="HP205" s="106"/>
      <c r="HQ205" s="106"/>
      <c r="HR205" s="106"/>
      <c r="HS205" s="106"/>
      <c r="HT205" s="106"/>
      <c r="HU205" s="106"/>
      <c r="HV205" s="106"/>
      <c r="HW205" s="106"/>
      <c r="HX205" s="106"/>
      <c r="HY205" s="106"/>
      <c r="HZ205" s="106"/>
      <c r="IA205" s="106"/>
      <c r="IB205" s="106"/>
      <c r="IC205" s="106"/>
      <c r="ID205" s="106"/>
      <c r="IE205" s="106"/>
      <c r="IF205" s="106"/>
    </row>
    <row r="206" spans="1:240" s="107" customFormat="1" ht="21.75" customHeight="1">
      <c r="A206" s="99" t="s">
        <v>532</v>
      </c>
      <c r="B206" s="116" t="s">
        <v>533</v>
      </c>
      <c r="C206" s="58"/>
      <c r="D206" s="58">
        <f>SUM(D207:D227)</f>
        <v>2357181.0499999998</v>
      </c>
      <c r="E206" s="58">
        <f>SUM(E207:E227)</f>
        <v>2622310.42</v>
      </c>
      <c r="HP206" s="106"/>
      <c r="HQ206" s="106"/>
      <c r="HR206" s="106"/>
      <c r="HS206" s="106"/>
      <c r="HT206" s="106"/>
      <c r="HU206" s="106"/>
      <c r="HV206" s="106"/>
      <c r="HW206" s="106"/>
      <c r="HX206" s="106"/>
      <c r="HY206" s="106"/>
      <c r="HZ206" s="106"/>
      <c r="IA206" s="106"/>
      <c r="IB206" s="106"/>
      <c r="IC206" s="106"/>
      <c r="ID206" s="106"/>
      <c r="IE206" s="106"/>
      <c r="IF206" s="106"/>
    </row>
    <row r="207" spans="1:240" s="107" customFormat="1" ht="18">
      <c r="A207" s="97" t="s">
        <v>534</v>
      </c>
      <c r="B207" s="117" t="s">
        <v>1530</v>
      </c>
      <c r="C207" s="139" t="s">
        <v>173</v>
      </c>
      <c r="D207" s="60">
        <v>590664.84</v>
      </c>
      <c r="E207" s="60">
        <v>990417.42</v>
      </c>
      <c r="HP207" s="106"/>
      <c r="HQ207" s="106"/>
      <c r="HR207" s="106"/>
      <c r="HS207" s="106"/>
      <c r="HT207" s="106"/>
      <c r="HU207" s="106"/>
      <c r="HV207" s="106"/>
      <c r="HW207" s="106"/>
      <c r="HX207" s="106"/>
      <c r="HY207" s="106"/>
      <c r="HZ207" s="106"/>
      <c r="IA207" s="106"/>
      <c r="IB207" s="106"/>
      <c r="IC207" s="106"/>
      <c r="ID207" s="106"/>
      <c r="IE207" s="106"/>
      <c r="IF207" s="106"/>
    </row>
    <row r="208" spans="1:240" s="107" customFormat="1" hidden="1">
      <c r="A208" s="97" t="s">
        <v>536</v>
      </c>
      <c r="B208" s="117" t="s">
        <v>538</v>
      </c>
      <c r="C208" s="139" t="s">
        <v>537</v>
      </c>
      <c r="D208" s="60">
        <v>115273.29</v>
      </c>
      <c r="E208" s="60">
        <v>69768.02</v>
      </c>
      <c r="HP208" s="106"/>
      <c r="HQ208" s="106"/>
      <c r="HR208" s="106"/>
      <c r="HS208" s="106"/>
      <c r="HT208" s="106"/>
      <c r="HU208" s="106"/>
      <c r="HV208" s="106"/>
      <c r="HW208" s="106"/>
      <c r="HX208" s="106"/>
      <c r="HY208" s="106"/>
      <c r="HZ208" s="106"/>
      <c r="IA208" s="106"/>
      <c r="IB208" s="106"/>
      <c r="IC208" s="106"/>
      <c r="ID208" s="106"/>
      <c r="IE208" s="106"/>
      <c r="IF208" s="106"/>
    </row>
    <row r="209" spans="1:240" s="107" customFormat="1" hidden="1">
      <c r="A209" s="97" t="s">
        <v>539</v>
      </c>
      <c r="B209" s="117" t="s">
        <v>540</v>
      </c>
      <c r="C209" s="139" t="s">
        <v>126</v>
      </c>
      <c r="D209" s="60">
        <v>138344.71</v>
      </c>
      <c r="E209" s="60">
        <v>100876.7</v>
      </c>
      <c r="HP209" s="106"/>
      <c r="HQ209" s="106"/>
      <c r="HR209" s="106"/>
      <c r="HS209" s="106"/>
      <c r="HT209" s="106"/>
      <c r="HU209" s="106"/>
      <c r="HV209" s="106"/>
      <c r="HW209" s="106"/>
      <c r="HX209" s="106"/>
      <c r="HY209" s="106"/>
      <c r="HZ209" s="106"/>
      <c r="IA209" s="106"/>
      <c r="IB209" s="106"/>
      <c r="IC209" s="106"/>
      <c r="ID209" s="106"/>
      <c r="IE209" s="106"/>
      <c r="IF209" s="106"/>
    </row>
    <row r="210" spans="1:240" s="107" customFormat="1" hidden="1">
      <c r="A210" s="97" t="s">
        <v>541</v>
      </c>
      <c r="B210" s="117" t="s">
        <v>543</v>
      </c>
      <c r="C210" s="139" t="s">
        <v>542</v>
      </c>
      <c r="D210" s="60">
        <v>23344.31</v>
      </c>
      <c r="E210" s="60">
        <v>30374.080000000002</v>
      </c>
      <c r="HP210" s="106"/>
      <c r="HQ210" s="106"/>
      <c r="HR210" s="106"/>
      <c r="HS210" s="106"/>
      <c r="HT210" s="106"/>
      <c r="HU210" s="106"/>
      <c r="HV210" s="106"/>
      <c r="HW210" s="106"/>
      <c r="HX210" s="106"/>
      <c r="HY210" s="106"/>
      <c r="HZ210" s="106"/>
      <c r="IA210" s="106"/>
      <c r="IB210" s="106"/>
      <c r="IC210" s="106"/>
      <c r="ID210" s="106"/>
      <c r="IE210" s="106"/>
      <c r="IF210" s="106"/>
    </row>
    <row r="211" spans="1:240" s="107" customFormat="1" hidden="1">
      <c r="A211" s="97" t="s">
        <v>544</v>
      </c>
      <c r="B211" s="117" t="s">
        <v>546</v>
      </c>
      <c r="C211" s="139" t="s">
        <v>545</v>
      </c>
      <c r="D211" s="60">
        <v>12649.2</v>
      </c>
      <c r="E211" s="60">
        <v>8622</v>
      </c>
      <c r="HP211" s="106"/>
      <c r="HQ211" s="106"/>
      <c r="HR211" s="106"/>
      <c r="HS211" s="106"/>
      <c r="HT211" s="106"/>
      <c r="HU211" s="106"/>
      <c r="HV211" s="106"/>
      <c r="HW211" s="106"/>
      <c r="HX211" s="106"/>
      <c r="HY211" s="106"/>
      <c r="HZ211" s="106"/>
      <c r="IA211" s="106"/>
      <c r="IB211" s="106"/>
      <c r="IC211" s="106"/>
      <c r="ID211" s="106"/>
      <c r="IE211" s="106"/>
      <c r="IF211" s="106"/>
    </row>
    <row r="212" spans="1:240" s="107" customFormat="1" hidden="1">
      <c r="A212" s="97" t="s">
        <v>547</v>
      </c>
      <c r="B212" s="117" t="s">
        <v>1597</v>
      </c>
      <c r="C212" s="139" t="s">
        <v>144</v>
      </c>
      <c r="D212" s="60">
        <v>27381.75</v>
      </c>
      <c r="E212" s="60">
        <v>18567.62</v>
      </c>
      <c r="HP212" s="106"/>
      <c r="HQ212" s="106"/>
      <c r="HR212" s="106"/>
      <c r="HS212" s="106"/>
      <c r="HT212" s="106"/>
      <c r="HU212" s="106"/>
      <c r="HV212" s="106"/>
      <c r="HW212" s="106"/>
      <c r="HX212" s="106"/>
      <c r="HY212" s="106"/>
      <c r="HZ212" s="106"/>
      <c r="IA212" s="106"/>
      <c r="IB212" s="106"/>
      <c r="IC212" s="106"/>
      <c r="ID212" s="106"/>
      <c r="IE212" s="106"/>
      <c r="IF212" s="106"/>
    </row>
    <row r="213" spans="1:240" s="107" customFormat="1" hidden="1">
      <c r="A213" s="97" t="s">
        <v>552</v>
      </c>
      <c r="B213" s="117" t="s">
        <v>553</v>
      </c>
      <c r="C213" s="139" t="s">
        <v>139</v>
      </c>
      <c r="D213" s="60">
        <v>3770.8</v>
      </c>
      <c r="E213" s="60">
        <v>4888</v>
      </c>
      <c r="HP213" s="106"/>
      <c r="HQ213" s="106"/>
      <c r="HR213" s="106"/>
      <c r="HS213" s="106"/>
      <c r="HT213" s="106"/>
      <c r="HU213" s="106"/>
      <c r="HV213" s="106"/>
      <c r="HW213" s="106"/>
      <c r="HX213" s="106"/>
      <c r="HY213" s="106"/>
      <c r="HZ213" s="106"/>
      <c r="IA213" s="106"/>
      <c r="IB213" s="106"/>
      <c r="IC213" s="106"/>
      <c r="ID213" s="106"/>
      <c r="IE213" s="106"/>
      <c r="IF213" s="106"/>
    </row>
    <row r="214" spans="1:240" s="107" customFormat="1" hidden="1">
      <c r="A214" s="97" t="s">
        <v>557</v>
      </c>
      <c r="B214" s="117" t="s">
        <v>559</v>
      </c>
      <c r="C214" s="139" t="s">
        <v>558</v>
      </c>
      <c r="D214" s="60">
        <v>382948.33</v>
      </c>
      <c r="E214" s="60">
        <v>365328</v>
      </c>
      <c r="HP214" s="106"/>
      <c r="HQ214" s="106"/>
      <c r="HR214" s="106"/>
      <c r="HS214" s="106"/>
      <c r="HT214" s="106"/>
      <c r="HU214" s="106"/>
      <c r="HV214" s="106"/>
      <c r="HW214" s="106"/>
      <c r="HX214" s="106"/>
      <c r="HY214" s="106"/>
      <c r="HZ214" s="106"/>
      <c r="IA214" s="106"/>
      <c r="IB214" s="106"/>
      <c r="IC214" s="106"/>
      <c r="ID214" s="106"/>
      <c r="IE214" s="106"/>
      <c r="IF214" s="106"/>
    </row>
    <row r="215" spans="1:240" s="107" customFormat="1" hidden="1">
      <c r="A215" s="97" t="s">
        <v>563</v>
      </c>
      <c r="B215" s="117" t="s">
        <v>565</v>
      </c>
      <c r="C215" s="139" t="s">
        <v>564</v>
      </c>
      <c r="D215" s="60">
        <v>2639.64</v>
      </c>
      <c r="E215" s="60">
        <v>1726.95</v>
      </c>
      <c r="HP215" s="106"/>
      <c r="HQ215" s="106"/>
      <c r="HR215" s="106"/>
      <c r="HS215" s="106"/>
      <c r="HT215" s="106"/>
      <c r="HU215" s="106"/>
      <c r="HV215" s="106"/>
      <c r="HW215" s="106"/>
      <c r="HX215" s="106"/>
      <c r="HY215" s="106"/>
      <c r="HZ215" s="106"/>
      <c r="IA215" s="106"/>
      <c r="IB215" s="106"/>
      <c r="IC215" s="106"/>
      <c r="ID215" s="106"/>
      <c r="IE215" s="106"/>
      <c r="IF215" s="106"/>
    </row>
    <row r="216" spans="1:240" s="107" customFormat="1" ht="18" hidden="1">
      <c r="A216" s="97" t="s">
        <v>566</v>
      </c>
      <c r="B216" s="117" t="s">
        <v>568</v>
      </c>
      <c r="C216" s="139" t="s">
        <v>567</v>
      </c>
      <c r="D216" s="60">
        <v>570.87</v>
      </c>
      <c r="E216" s="60">
        <v>373.48</v>
      </c>
      <c r="HP216" s="106"/>
      <c r="HQ216" s="106"/>
      <c r="HR216" s="106"/>
      <c r="HS216" s="106"/>
      <c r="HT216" s="106"/>
      <c r="HU216" s="106"/>
      <c r="HV216" s="106"/>
      <c r="HW216" s="106"/>
      <c r="HX216" s="106"/>
      <c r="HY216" s="106"/>
      <c r="HZ216" s="106"/>
      <c r="IA216" s="106"/>
      <c r="IB216" s="106"/>
      <c r="IC216" s="106"/>
      <c r="ID216" s="106"/>
      <c r="IE216" s="106"/>
      <c r="IF216" s="106"/>
    </row>
    <row r="217" spans="1:240" s="107" customFormat="1" hidden="1">
      <c r="A217" s="97" t="s">
        <v>569</v>
      </c>
      <c r="B217" s="117" t="s">
        <v>1598</v>
      </c>
      <c r="C217" s="139" t="s">
        <v>570</v>
      </c>
      <c r="D217" s="60">
        <v>133.01</v>
      </c>
      <c r="E217" s="60">
        <v>40.21</v>
      </c>
      <c r="HP217" s="106"/>
      <c r="HQ217" s="106"/>
      <c r="HR217" s="106"/>
      <c r="HS217" s="106"/>
      <c r="HT217" s="106"/>
      <c r="HU217" s="106"/>
      <c r="HV217" s="106"/>
      <c r="HW217" s="106"/>
      <c r="HX217" s="106"/>
      <c r="HY217" s="106"/>
      <c r="HZ217" s="106"/>
      <c r="IA217" s="106"/>
      <c r="IB217" s="106"/>
      <c r="IC217" s="106"/>
      <c r="ID217" s="106"/>
      <c r="IE217" s="106"/>
      <c r="IF217" s="106"/>
    </row>
    <row r="218" spans="1:240" s="107" customFormat="1" hidden="1">
      <c r="A218" s="97" t="s">
        <v>572</v>
      </c>
      <c r="B218" s="117" t="s">
        <v>573</v>
      </c>
      <c r="C218" s="139" t="s">
        <v>218</v>
      </c>
      <c r="D218" s="60">
        <v>96187.3</v>
      </c>
      <c r="E218" s="60">
        <v>71198.429999999993</v>
      </c>
      <c r="HP218" s="106"/>
      <c r="HQ218" s="106"/>
      <c r="HR218" s="106"/>
      <c r="HS218" s="106"/>
      <c r="HT218" s="106"/>
      <c r="HU218" s="106"/>
      <c r="HV218" s="106"/>
      <c r="HW218" s="106"/>
      <c r="HX218" s="106"/>
      <c r="HY218" s="106"/>
      <c r="HZ218" s="106"/>
      <c r="IA218" s="106"/>
      <c r="IB218" s="106"/>
      <c r="IC218" s="106"/>
      <c r="ID218" s="106"/>
      <c r="IE218" s="106"/>
      <c r="IF218" s="106"/>
    </row>
    <row r="219" spans="1:240" s="107" customFormat="1" hidden="1">
      <c r="A219" s="97" t="s">
        <v>574</v>
      </c>
      <c r="B219" s="117" t="s">
        <v>1599</v>
      </c>
      <c r="C219" s="139" t="s">
        <v>575</v>
      </c>
      <c r="D219" s="60">
        <v>122.1</v>
      </c>
      <c r="E219" s="60">
        <v>98.03</v>
      </c>
      <c r="HP219" s="106"/>
      <c r="HQ219" s="106"/>
      <c r="HR219" s="106"/>
      <c r="HS219" s="106"/>
      <c r="HT219" s="106"/>
      <c r="HU219" s="106"/>
      <c r="HV219" s="106"/>
      <c r="HW219" s="106"/>
      <c r="HX219" s="106"/>
      <c r="HY219" s="106"/>
      <c r="HZ219" s="106"/>
      <c r="IA219" s="106"/>
      <c r="IB219" s="106"/>
      <c r="IC219" s="106"/>
      <c r="ID219" s="106"/>
      <c r="IE219" s="106"/>
      <c r="IF219" s="106"/>
    </row>
    <row r="220" spans="1:240" s="107" customFormat="1" ht="12" hidden="1" customHeight="1">
      <c r="A220" s="97" t="s">
        <v>577</v>
      </c>
      <c r="B220" s="117" t="s">
        <v>1600</v>
      </c>
      <c r="C220" s="139" t="s">
        <v>578</v>
      </c>
      <c r="D220" s="60">
        <v>44686.879999999997</v>
      </c>
      <c r="E220" s="60">
        <v>0</v>
      </c>
      <c r="HP220" s="106"/>
      <c r="HQ220" s="106"/>
      <c r="HR220" s="106"/>
      <c r="HS220" s="106"/>
      <c r="HT220" s="106"/>
      <c r="HU220" s="106"/>
      <c r="HV220" s="106"/>
      <c r="HW220" s="106"/>
      <c r="HX220" s="106"/>
      <c r="HY220" s="106"/>
      <c r="HZ220" s="106"/>
      <c r="IA220" s="106"/>
      <c r="IB220" s="106"/>
      <c r="IC220" s="106"/>
      <c r="ID220" s="106"/>
      <c r="IE220" s="106"/>
      <c r="IF220" s="106"/>
    </row>
    <row r="221" spans="1:240" s="107" customFormat="1" hidden="1">
      <c r="A221" s="97" t="s">
        <v>580</v>
      </c>
      <c r="B221" s="117" t="s">
        <v>582</v>
      </c>
      <c r="C221" s="139" t="s">
        <v>581</v>
      </c>
      <c r="D221" s="60">
        <v>32953.449999999997</v>
      </c>
      <c r="E221" s="60">
        <v>40317.61</v>
      </c>
      <c r="HP221" s="106"/>
      <c r="HQ221" s="106"/>
      <c r="HR221" s="106"/>
      <c r="HS221" s="106"/>
      <c r="HT221" s="106"/>
      <c r="HU221" s="106"/>
      <c r="HV221" s="106"/>
      <c r="HW221" s="106"/>
      <c r="HX221" s="106"/>
      <c r="HY221" s="106"/>
      <c r="HZ221" s="106"/>
      <c r="IA221" s="106"/>
      <c r="IB221" s="106"/>
      <c r="IC221" s="106"/>
      <c r="ID221" s="106"/>
      <c r="IE221" s="106"/>
      <c r="IF221" s="106"/>
    </row>
    <row r="222" spans="1:240" s="143" customFormat="1" hidden="1">
      <c r="A222" s="97" t="s">
        <v>595</v>
      </c>
      <c r="B222" s="97" t="s">
        <v>596</v>
      </c>
      <c r="C222" s="98" t="s">
        <v>224</v>
      </c>
      <c r="D222" s="60">
        <v>472608.74</v>
      </c>
      <c r="E222" s="60">
        <v>547712.79</v>
      </c>
      <c r="HP222" s="144"/>
      <c r="HQ222" s="144"/>
      <c r="HR222" s="144"/>
      <c r="HS222" s="144"/>
      <c r="HT222" s="144"/>
      <c r="HU222" s="144"/>
      <c r="HV222" s="144"/>
      <c r="HW222" s="144"/>
      <c r="HX222" s="144"/>
      <c r="HY222" s="144"/>
      <c r="HZ222" s="144"/>
      <c r="IA222" s="144"/>
      <c r="IB222" s="144"/>
      <c r="IC222" s="144"/>
      <c r="ID222" s="144"/>
      <c r="IE222" s="144"/>
      <c r="IF222" s="144"/>
    </row>
    <row r="223" spans="1:240" s="107" customFormat="1" ht="12.75" hidden="1" customHeight="1">
      <c r="A223" s="97" t="s">
        <v>597</v>
      </c>
      <c r="B223" s="97" t="s">
        <v>599</v>
      </c>
      <c r="C223" s="98" t="s">
        <v>598</v>
      </c>
      <c r="D223" s="60">
        <v>18234.89</v>
      </c>
      <c r="E223" s="60">
        <v>0</v>
      </c>
      <c r="HP223" s="106"/>
      <c r="HQ223" s="106"/>
      <c r="HR223" s="106"/>
      <c r="HS223" s="106"/>
      <c r="HT223" s="106"/>
      <c r="HU223" s="106"/>
      <c r="HV223" s="106"/>
      <c r="HW223" s="106"/>
      <c r="HX223" s="106"/>
      <c r="HY223" s="106"/>
      <c r="HZ223" s="106"/>
      <c r="IA223" s="106"/>
      <c r="IB223" s="106"/>
      <c r="IC223" s="106"/>
      <c r="ID223" s="106"/>
      <c r="IE223" s="106"/>
      <c r="IF223" s="106"/>
    </row>
    <row r="224" spans="1:240" s="107" customFormat="1" ht="12.75" hidden="1" customHeight="1">
      <c r="A224" s="97" t="s">
        <v>600</v>
      </c>
      <c r="B224" s="97" t="s">
        <v>602</v>
      </c>
      <c r="C224" s="98" t="s">
        <v>601</v>
      </c>
      <c r="D224" s="60">
        <v>680.71</v>
      </c>
      <c r="E224" s="60">
        <v>687.85</v>
      </c>
      <c r="HP224" s="106"/>
      <c r="HQ224" s="106"/>
      <c r="HR224" s="106"/>
      <c r="HS224" s="106"/>
      <c r="HT224" s="106"/>
      <c r="HU224" s="106"/>
      <c r="HV224" s="106"/>
      <c r="HW224" s="106"/>
      <c r="HX224" s="106"/>
      <c r="HY224" s="106"/>
      <c r="HZ224" s="106"/>
      <c r="IA224" s="106"/>
      <c r="IB224" s="106"/>
      <c r="IC224" s="106"/>
      <c r="ID224" s="106"/>
      <c r="IE224" s="106"/>
      <c r="IF224" s="106"/>
    </row>
    <row r="225" spans="1:240" s="107" customFormat="1" ht="12.75" hidden="1" customHeight="1">
      <c r="A225" s="97" t="s">
        <v>603</v>
      </c>
      <c r="B225" s="97" t="s">
        <v>605</v>
      </c>
      <c r="C225" s="98" t="s">
        <v>604</v>
      </c>
      <c r="D225" s="60">
        <v>95.67</v>
      </c>
      <c r="E225" s="60"/>
      <c r="HP225" s="106"/>
      <c r="HQ225" s="106"/>
      <c r="HR225" s="106"/>
      <c r="HS225" s="106"/>
      <c r="HT225" s="106"/>
      <c r="HU225" s="106"/>
      <c r="HV225" s="106"/>
      <c r="HW225" s="106"/>
      <c r="HX225" s="106"/>
      <c r="HY225" s="106"/>
      <c r="HZ225" s="106"/>
      <c r="IA225" s="106"/>
      <c r="IB225" s="106"/>
      <c r="IC225" s="106"/>
      <c r="ID225" s="106"/>
      <c r="IE225" s="106"/>
      <c r="IF225" s="106"/>
    </row>
    <row r="226" spans="1:240" s="107" customFormat="1" hidden="1">
      <c r="A226" s="97" t="s">
        <v>612</v>
      </c>
      <c r="B226" s="97" t="s">
        <v>614</v>
      </c>
      <c r="C226" s="98" t="s">
        <v>613</v>
      </c>
      <c r="D226" s="60">
        <v>172887.36</v>
      </c>
      <c r="E226" s="60">
        <v>141000.60999999999</v>
      </c>
      <c r="HP226" s="106"/>
      <c r="HQ226" s="106"/>
      <c r="HR226" s="106"/>
      <c r="HS226" s="106"/>
      <c r="HT226" s="106"/>
      <c r="HU226" s="106"/>
      <c r="HV226" s="106"/>
      <c r="HW226" s="106"/>
      <c r="HX226" s="106"/>
      <c r="HY226" s="106"/>
      <c r="HZ226" s="106"/>
      <c r="IA226" s="106"/>
      <c r="IB226" s="106"/>
      <c r="IC226" s="106"/>
      <c r="ID226" s="106"/>
      <c r="IE226" s="106"/>
      <c r="IF226" s="106"/>
    </row>
    <row r="227" spans="1:240" s="144" customFormat="1">
      <c r="A227" s="99" t="s">
        <v>615</v>
      </c>
      <c r="B227" s="175" t="s">
        <v>616</v>
      </c>
      <c r="C227" s="99"/>
      <c r="D227" s="58">
        <f>SUM(D228:D257)</f>
        <v>221003.19999999998</v>
      </c>
      <c r="E227" s="58">
        <f>SUM(E228:E264)</f>
        <v>230312.62000000002</v>
      </c>
    </row>
    <row r="228" spans="1:240" ht="12.75" hidden="1" customHeight="1">
      <c r="A228" s="97" t="s">
        <v>623</v>
      </c>
      <c r="B228" s="97" t="s">
        <v>625</v>
      </c>
      <c r="C228" s="98" t="s">
        <v>624</v>
      </c>
      <c r="D228" s="60">
        <v>8143.23</v>
      </c>
      <c r="E228" s="60">
        <v>9962.5499999999993</v>
      </c>
    </row>
    <row r="229" spans="1:240" ht="12.75" hidden="1" customHeight="1">
      <c r="A229" s="97" t="s">
        <v>626</v>
      </c>
      <c r="B229" s="97" t="s">
        <v>628</v>
      </c>
      <c r="C229" s="98" t="s">
        <v>627</v>
      </c>
      <c r="D229" s="60"/>
      <c r="E229" s="60"/>
    </row>
    <row r="230" spans="1:240" ht="12.75" hidden="1" customHeight="1">
      <c r="A230" s="97" t="s">
        <v>629</v>
      </c>
      <c r="B230" s="97" t="s">
        <v>631</v>
      </c>
      <c r="C230" s="98" t="s">
        <v>630</v>
      </c>
      <c r="D230" s="60">
        <v>33346.57</v>
      </c>
      <c r="E230" s="60"/>
    </row>
    <row r="231" spans="1:240" ht="12.75" hidden="1" customHeight="1">
      <c r="A231" s="97" t="s">
        <v>632</v>
      </c>
      <c r="B231" s="97" t="s">
        <v>634</v>
      </c>
      <c r="C231" s="98" t="s">
        <v>633</v>
      </c>
      <c r="D231" s="60">
        <v>4518.17</v>
      </c>
      <c r="E231" s="60">
        <v>3453.71</v>
      </c>
    </row>
    <row r="232" spans="1:240" ht="12.75" hidden="1" customHeight="1">
      <c r="A232" s="97" t="s">
        <v>638</v>
      </c>
      <c r="B232" s="97" t="s">
        <v>640</v>
      </c>
      <c r="C232" s="98" t="s">
        <v>639</v>
      </c>
      <c r="D232" s="60"/>
      <c r="E232" s="60"/>
    </row>
    <row r="233" spans="1:240" ht="12.75" hidden="1" customHeight="1">
      <c r="A233" s="97" t="s">
        <v>641</v>
      </c>
      <c r="B233" s="97" t="s">
        <v>643</v>
      </c>
      <c r="C233" s="98" t="s">
        <v>642</v>
      </c>
      <c r="D233" s="60">
        <v>1480.95</v>
      </c>
      <c r="E233" s="60">
        <v>912.61</v>
      </c>
    </row>
    <row r="234" spans="1:240" ht="12.75" hidden="1" customHeight="1">
      <c r="A234" s="97" t="s">
        <v>647</v>
      </c>
      <c r="B234" s="97" t="s">
        <v>649</v>
      </c>
      <c r="C234" s="98" t="s">
        <v>648</v>
      </c>
      <c r="D234" s="60">
        <v>34.82</v>
      </c>
      <c r="E234" s="60"/>
    </row>
    <row r="235" spans="1:240" hidden="1">
      <c r="A235" s="97" t="s">
        <v>650</v>
      </c>
      <c r="B235" s="97" t="s">
        <v>652</v>
      </c>
      <c r="C235" s="98" t="s">
        <v>651</v>
      </c>
      <c r="D235" s="60">
        <v>22556.959999999999</v>
      </c>
      <c r="E235" s="60">
        <v>19682.43</v>
      </c>
    </row>
    <row r="236" spans="1:240" ht="12.75" hidden="1" customHeight="1">
      <c r="A236" s="97" t="s">
        <v>659</v>
      </c>
      <c r="B236" s="97" t="s">
        <v>661</v>
      </c>
      <c r="C236" s="98" t="s">
        <v>660</v>
      </c>
      <c r="D236" s="60">
        <v>0</v>
      </c>
      <c r="E236" s="60"/>
    </row>
    <row r="237" spans="1:240" ht="12.75" hidden="1" customHeight="1">
      <c r="A237" s="97" t="s">
        <v>662</v>
      </c>
      <c r="B237" s="97" t="s">
        <v>664</v>
      </c>
      <c r="C237" s="98" t="s">
        <v>663</v>
      </c>
      <c r="D237" s="60">
        <v>0</v>
      </c>
      <c r="E237" s="60"/>
    </row>
    <row r="238" spans="1:240" ht="11.25" hidden="1" customHeight="1">
      <c r="A238" s="97" t="s">
        <v>665</v>
      </c>
      <c r="B238" s="97" t="s">
        <v>667</v>
      </c>
      <c r="C238" s="98" t="s">
        <v>666</v>
      </c>
      <c r="D238" s="60">
        <v>334.1</v>
      </c>
      <c r="E238" s="60"/>
    </row>
    <row r="239" spans="1:240" ht="15" hidden="1" customHeight="1">
      <c r="A239" s="97" t="s">
        <v>671</v>
      </c>
      <c r="B239" s="97" t="s">
        <v>672</v>
      </c>
      <c r="C239" s="98" t="s">
        <v>221</v>
      </c>
      <c r="D239" s="60">
        <v>23269.38</v>
      </c>
      <c r="E239" s="60">
        <v>20401.55</v>
      </c>
    </row>
    <row r="240" spans="1:240" ht="20.25" hidden="1" customHeight="1">
      <c r="A240" s="97" t="s">
        <v>676</v>
      </c>
      <c r="B240" s="97" t="s">
        <v>678</v>
      </c>
      <c r="C240" s="98" t="s">
        <v>677</v>
      </c>
      <c r="D240" s="60">
        <v>927.75</v>
      </c>
      <c r="E240" s="60"/>
    </row>
    <row r="241" spans="1:5" ht="12.75" hidden="1" customHeight="1">
      <c r="A241" s="97" t="s">
        <v>679</v>
      </c>
      <c r="B241" s="97" t="s">
        <v>681</v>
      </c>
      <c r="C241" s="98" t="s">
        <v>680</v>
      </c>
      <c r="D241" s="60">
        <v>17.57</v>
      </c>
      <c r="E241" s="60"/>
    </row>
    <row r="242" spans="1:5" hidden="1">
      <c r="A242" s="97" t="s">
        <v>682</v>
      </c>
      <c r="B242" s="97" t="s">
        <v>684</v>
      </c>
      <c r="C242" s="98" t="s">
        <v>683</v>
      </c>
      <c r="D242" s="60">
        <v>11472.13</v>
      </c>
      <c r="E242" s="60">
        <v>10059.73</v>
      </c>
    </row>
    <row r="243" spans="1:5" ht="12.75" hidden="1" customHeight="1">
      <c r="A243" s="97" t="s">
        <v>685</v>
      </c>
      <c r="B243" s="97" t="s">
        <v>687</v>
      </c>
      <c r="C243" s="98" t="s">
        <v>686</v>
      </c>
      <c r="D243" s="60">
        <v>30.58</v>
      </c>
      <c r="E243" s="60"/>
    </row>
    <row r="244" spans="1:5" ht="12.75" hidden="1" customHeight="1">
      <c r="A244" s="97" t="s">
        <v>688</v>
      </c>
      <c r="B244" s="97" t="s">
        <v>690</v>
      </c>
      <c r="C244" s="98" t="s">
        <v>689</v>
      </c>
      <c r="D244" s="60">
        <v>0</v>
      </c>
      <c r="E244" s="60"/>
    </row>
    <row r="245" spans="1:5" ht="12.75" hidden="1" customHeight="1">
      <c r="A245" s="97" t="s">
        <v>691</v>
      </c>
      <c r="B245" s="97" t="s">
        <v>1601</v>
      </c>
      <c r="C245" s="98" t="s">
        <v>692</v>
      </c>
      <c r="D245" s="60">
        <v>0</v>
      </c>
      <c r="E245" s="60"/>
    </row>
    <row r="246" spans="1:5" ht="12.75" hidden="1" customHeight="1">
      <c r="A246" s="97" t="s">
        <v>694</v>
      </c>
      <c r="B246" s="97" t="s">
        <v>696</v>
      </c>
      <c r="C246" s="98" t="s">
        <v>695</v>
      </c>
      <c r="D246" s="60">
        <v>0</v>
      </c>
      <c r="E246" s="60"/>
    </row>
    <row r="247" spans="1:5" ht="12.75" hidden="1" customHeight="1">
      <c r="A247" s="97" t="s">
        <v>1602</v>
      </c>
      <c r="B247" s="97" t="s">
        <v>1603</v>
      </c>
      <c r="C247" s="98" t="s">
        <v>1604</v>
      </c>
      <c r="D247" s="60">
        <v>18078.419999999998</v>
      </c>
      <c r="E247" s="60">
        <v>15393.88</v>
      </c>
    </row>
    <row r="248" spans="1:5" ht="12.75" hidden="1" customHeight="1">
      <c r="A248" s="97" t="s">
        <v>1605</v>
      </c>
      <c r="B248" s="97" t="s">
        <v>1606</v>
      </c>
      <c r="C248" s="98" t="s">
        <v>1607</v>
      </c>
      <c r="D248" s="60">
        <v>26.27</v>
      </c>
      <c r="E248" s="60"/>
    </row>
    <row r="249" spans="1:5" hidden="1">
      <c r="A249" s="97" t="s">
        <v>1608</v>
      </c>
      <c r="B249" s="97" t="s">
        <v>1609</v>
      </c>
      <c r="C249" s="98" t="s">
        <v>1352</v>
      </c>
      <c r="D249" s="60">
        <v>387.1</v>
      </c>
      <c r="E249" s="60">
        <v>230.54</v>
      </c>
    </row>
    <row r="250" spans="1:5" hidden="1">
      <c r="A250" s="97" t="s">
        <v>1610</v>
      </c>
      <c r="B250" s="97" t="s">
        <v>1611</v>
      </c>
      <c r="C250" s="98" t="s">
        <v>1355</v>
      </c>
      <c r="D250" s="60">
        <v>23.02</v>
      </c>
      <c r="E250" s="60">
        <v>16.13</v>
      </c>
    </row>
    <row r="251" spans="1:5" hidden="1">
      <c r="A251" s="97" t="s">
        <v>1612</v>
      </c>
      <c r="B251" s="97" t="s">
        <v>1613</v>
      </c>
      <c r="C251" s="98" t="s">
        <v>1614</v>
      </c>
      <c r="D251" s="60">
        <v>12609.77</v>
      </c>
      <c r="E251" s="60">
        <v>10034.6</v>
      </c>
    </row>
    <row r="252" spans="1:5" ht="12.75" hidden="1" customHeight="1">
      <c r="A252" s="97" t="s">
        <v>1615</v>
      </c>
      <c r="B252" s="97" t="s">
        <v>1616</v>
      </c>
      <c r="C252" s="98" t="s">
        <v>1617</v>
      </c>
      <c r="D252" s="60">
        <v>9041.49</v>
      </c>
      <c r="E252" s="60">
        <v>1799.16</v>
      </c>
    </row>
    <row r="253" spans="1:5" ht="12.75" hidden="1" customHeight="1">
      <c r="A253" s="97" t="s">
        <v>1618</v>
      </c>
      <c r="B253" s="97" t="s">
        <v>1619</v>
      </c>
      <c r="C253" s="98" t="s">
        <v>1620</v>
      </c>
      <c r="D253" s="60">
        <v>30325.43</v>
      </c>
      <c r="E253" s="60">
        <v>2136.66</v>
      </c>
    </row>
    <row r="254" spans="1:5" ht="12.75" hidden="1" customHeight="1">
      <c r="A254" s="97" t="s">
        <v>1621</v>
      </c>
      <c r="B254" s="97" t="s">
        <v>1622</v>
      </c>
      <c r="C254" s="98" t="s">
        <v>1623</v>
      </c>
      <c r="D254" s="60">
        <v>4559.5</v>
      </c>
      <c r="E254" s="60"/>
    </row>
    <row r="255" spans="1:5" ht="12.75" hidden="1" customHeight="1">
      <c r="A255" s="97" t="s">
        <v>1624</v>
      </c>
      <c r="B255" s="97" t="s">
        <v>1625</v>
      </c>
      <c r="C255" s="98" t="s">
        <v>1626</v>
      </c>
      <c r="D255" s="60">
        <v>21535.8</v>
      </c>
      <c r="E255" s="60">
        <v>7435.95</v>
      </c>
    </row>
    <row r="256" spans="1:5" hidden="1">
      <c r="A256" s="97" t="s">
        <v>1627</v>
      </c>
      <c r="B256" s="97" t="s">
        <v>1628</v>
      </c>
      <c r="C256" s="98" t="s">
        <v>1629</v>
      </c>
      <c r="D256" s="60">
        <v>10771.36</v>
      </c>
      <c r="E256" s="60">
        <v>3765.34</v>
      </c>
    </row>
    <row r="257" spans="1:223" hidden="1">
      <c r="A257" s="97" t="s">
        <v>1630</v>
      </c>
      <c r="B257" s="97" t="s">
        <v>1631</v>
      </c>
      <c r="C257" s="98" t="s">
        <v>1632</v>
      </c>
      <c r="D257" s="60">
        <v>7512.83</v>
      </c>
      <c r="E257" s="60">
        <v>57539.85</v>
      </c>
    </row>
    <row r="258" spans="1:223" hidden="1">
      <c r="A258" s="97" t="s">
        <v>1633</v>
      </c>
      <c r="B258" s="97" t="s">
        <v>1634</v>
      </c>
      <c r="C258" s="98" t="s">
        <v>1635</v>
      </c>
      <c r="D258" s="60"/>
      <c r="E258" s="60">
        <v>19941.32</v>
      </c>
    </row>
    <row r="259" spans="1:223" hidden="1">
      <c r="A259" s="97" t="s">
        <v>1636</v>
      </c>
      <c r="B259" s="97" t="s">
        <v>1637</v>
      </c>
      <c r="C259" s="98" t="s">
        <v>1638</v>
      </c>
      <c r="D259" s="60"/>
      <c r="E259" s="60">
        <v>38717.800000000003</v>
      </c>
    </row>
    <row r="260" spans="1:223" hidden="1">
      <c r="A260" s="97" t="s">
        <v>1639</v>
      </c>
      <c r="B260" s="97" t="s">
        <v>1640</v>
      </c>
      <c r="C260" s="98" t="s">
        <v>1641</v>
      </c>
      <c r="D260" s="60"/>
      <c r="E260" s="60">
        <v>8.0399999999999991</v>
      </c>
    </row>
    <row r="261" spans="1:223" hidden="1">
      <c r="A261" s="97" t="s">
        <v>1642</v>
      </c>
      <c r="B261" s="97" t="s">
        <v>1643</v>
      </c>
      <c r="C261" s="98" t="s">
        <v>1644</v>
      </c>
      <c r="D261" s="60"/>
      <c r="E261" s="60">
        <v>5791.95</v>
      </c>
    </row>
    <row r="262" spans="1:223" hidden="1">
      <c r="A262" s="97" t="s">
        <v>1645</v>
      </c>
      <c r="B262" s="97" t="s">
        <v>1646</v>
      </c>
      <c r="C262" s="98" t="s">
        <v>1647</v>
      </c>
      <c r="D262" s="60"/>
      <c r="E262" s="60">
        <v>1544.85</v>
      </c>
    </row>
    <row r="263" spans="1:223" hidden="1">
      <c r="A263" s="97" t="s">
        <v>1648</v>
      </c>
      <c r="B263" s="97" t="s">
        <v>1649</v>
      </c>
      <c r="C263" s="98" t="s">
        <v>1650</v>
      </c>
      <c r="D263" s="60"/>
      <c r="E263" s="60">
        <v>1435.93</v>
      </c>
    </row>
    <row r="264" spans="1:223" hidden="1">
      <c r="A264" s="97" t="s">
        <v>1651</v>
      </c>
      <c r="B264" s="97" t="s">
        <v>1652</v>
      </c>
      <c r="C264" s="98" t="s">
        <v>1653</v>
      </c>
      <c r="D264" s="60"/>
      <c r="E264" s="60">
        <v>48.04</v>
      </c>
    </row>
    <row r="265" spans="1:223" ht="12.75" customHeight="1">
      <c r="A265" s="99" t="s">
        <v>697</v>
      </c>
      <c r="B265" s="116" t="s">
        <v>1654</v>
      </c>
      <c r="C265" s="136"/>
      <c r="D265" s="58">
        <f>D266</f>
        <v>5275607.96</v>
      </c>
      <c r="E265" s="58">
        <f>E266</f>
        <v>5114661.4800000004</v>
      </c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 s="106"/>
      <c r="BQ265" s="106"/>
      <c r="BR265" s="106"/>
      <c r="BS265" s="106"/>
      <c r="BT265" s="106"/>
      <c r="BU265" s="106"/>
      <c r="BV265" s="106"/>
      <c r="BW265" s="106"/>
      <c r="BX265" s="106"/>
      <c r="BY265" s="106"/>
      <c r="BZ265" s="106"/>
      <c r="CA265" s="106"/>
      <c r="CB265" s="106"/>
      <c r="CC265" s="106"/>
      <c r="CD265" s="106"/>
      <c r="CE265" s="106"/>
      <c r="CF265" s="106"/>
      <c r="CG265" s="106"/>
      <c r="CH265" s="106"/>
      <c r="CI265" s="106"/>
      <c r="CJ265" s="106"/>
      <c r="CK265" s="106"/>
      <c r="CL265" s="106"/>
      <c r="CM265" s="106"/>
      <c r="CN265" s="106"/>
      <c r="CO265" s="106"/>
      <c r="CP265" s="106"/>
      <c r="CQ265" s="106"/>
      <c r="CR265" s="106"/>
      <c r="CS265" s="106"/>
      <c r="CT265" s="106"/>
      <c r="CU265" s="106"/>
      <c r="CV265" s="106"/>
      <c r="CW265" s="106"/>
      <c r="CX265" s="106"/>
      <c r="CY265" s="106"/>
      <c r="CZ265" s="106"/>
      <c r="DA265" s="106"/>
      <c r="DB265" s="106"/>
      <c r="DC265" s="106"/>
      <c r="DD265" s="106"/>
      <c r="DE265" s="106"/>
      <c r="DF265" s="106"/>
      <c r="DG265" s="106"/>
      <c r="DH265" s="106"/>
      <c r="DI265" s="106"/>
      <c r="DJ265" s="106"/>
      <c r="DK265" s="106"/>
      <c r="DL265" s="106"/>
      <c r="DM265" s="106"/>
      <c r="DN265" s="106"/>
      <c r="DO265" s="106"/>
      <c r="DP265" s="106"/>
      <c r="DQ265" s="106"/>
      <c r="DR265" s="106"/>
      <c r="DS265" s="106"/>
      <c r="DT265" s="106"/>
      <c r="DU265" s="106"/>
      <c r="DV265" s="106"/>
      <c r="DW265" s="106"/>
      <c r="DX265" s="106"/>
      <c r="DY265" s="106"/>
      <c r="DZ265" s="106"/>
      <c r="EA265" s="106"/>
      <c r="EB265" s="106"/>
      <c r="EC265" s="106"/>
      <c r="ED265" s="106"/>
      <c r="EE265" s="106"/>
      <c r="EF265" s="106"/>
      <c r="EG265" s="106"/>
      <c r="EH265" s="106"/>
      <c r="EI265" s="106"/>
      <c r="EJ265" s="106"/>
      <c r="EK265" s="106"/>
      <c r="EL265" s="106"/>
      <c r="EM265" s="106"/>
      <c r="EN265" s="106"/>
      <c r="EO265" s="106"/>
      <c r="EP265" s="106"/>
      <c r="EQ265" s="106"/>
      <c r="ER265" s="106"/>
      <c r="ES265" s="106"/>
      <c r="ET265" s="106"/>
      <c r="EU265" s="106"/>
      <c r="EV265" s="106"/>
      <c r="EW265" s="106"/>
      <c r="EX265" s="106"/>
      <c r="EY265" s="106"/>
      <c r="EZ265" s="106"/>
      <c r="FA265" s="106"/>
      <c r="FB265" s="106"/>
      <c r="FC265" s="106"/>
      <c r="FD265" s="106"/>
      <c r="FE265" s="106"/>
      <c r="FF265" s="106"/>
      <c r="FG265" s="106"/>
      <c r="FH265" s="106"/>
      <c r="FI265" s="106"/>
      <c r="FJ265" s="106"/>
      <c r="FK265" s="106"/>
      <c r="FL265" s="106"/>
      <c r="FM265" s="106"/>
      <c r="FN265" s="106"/>
      <c r="FO265" s="106"/>
      <c r="FP265" s="106"/>
      <c r="FQ265" s="106"/>
      <c r="FR265" s="106"/>
      <c r="FS265" s="106"/>
      <c r="FT265" s="106"/>
      <c r="FU265" s="106"/>
      <c r="FV265" s="106"/>
      <c r="FW265" s="106"/>
      <c r="FX265" s="106"/>
      <c r="FY265" s="106"/>
      <c r="FZ265" s="106"/>
      <c r="GA265" s="106"/>
      <c r="GB265" s="106"/>
      <c r="GC265" s="106"/>
      <c r="GD265" s="106"/>
      <c r="GE265" s="106"/>
      <c r="GF265" s="106"/>
      <c r="GG265" s="106"/>
      <c r="GH265" s="106"/>
      <c r="GI265" s="106"/>
      <c r="GJ265" s="106"/>
      <c r="GK265" s="106"/>
      <c r="GL265" s="106"/>
      <c r="GM265" s="106"/>
      <c r="GN265" s="106"/>
      <c r="GO265" s="106"/>
      <c r="GP265" s="106"/>
      <c r="GQ265" s="106"/>
      <c r="GR265" s="106"/>
      <c r="GS265" s="106"/>
      <c r="GT265" s="106"/>
      <c r="GU265" s="106"/>
      <c r="GV265" s="106"/>
      <c r="GW265" s="106"/>
      <c r="GX265" s="106"/>
      <c r="GY265" s="106"/>
      <c r="GZ265" s="106"/>
      <c r="HA265" s="106"/>
      <c r="HB265" s="106"/>
      <c r="HC265" s="106"/>
      <c r="HD265" s="106"/>
      <c r="HE265" s="106"/>
      <c r="HF265" s="106"/>
      <c r="HG265" s="106"/>
      <c r="HH265" s="106"/>
      <c r="HI265" s="106"/>
      <c r="HJ265" s="106"/>
      <c r="HK265" s="106"/>
      <c r="HL265" s="106"/>
      <c r="HM265" s="106"/>
      <c r="HN265" s="106"/>
      <c r="HO265" s="106"/>
    </row>
    <row r="266" spans="1:223" ht="22.5">
      <c r="A266" s="99" t="s">
        <v>699</v>
      </c>
      <c r="B266" s="116" t="s">
        <v>700</v>
      </c>
      <c r="C266" s="136"/>
      <c r="D266" s="58">
        <f>SUM(D267:D268)</f>
        <v>5275607.96</v>
      </c>
      <c r="E266" s="58">
        <f>SUM(E267:E268)</f>
        <v>5114661.4800000004</v>
      </c>
    </row>
    <row r="267" spans="1:223">
      <c r="A267" s="97" t="s">
        <v>701</v>
      </c>
      <c r="B267" s="117" t="s">
        <v>702</v>
      </c>
      <c r="C267" s="139" t="s">
        <v>29</v>
      </c>
      <c r="D267" s="60">
        <v>5203466.1900000004</v>
      </c>
      <c r="E267" s="60">
        <v>5087538.1100000003</v>
      </c>
    </row>
    <row r="268" spans="1:223">
      <c r="A268" s="97" t="s">
        <v>703</v>
      </c>
      <c r="B268" s="117" t="s">
        <v>1655</v>
      </c>
      <c r="C268" s="139" t="s">
        <v>29</v>
      </c>
      <c r="D268" s="60">
        <v>72141.77</v>
      </c>
      <c r="E268" s="60">
        <v>27123.37</v>
      </c>
    </row>
    <row r="269" spans="1:223" ht="22.5">
      <c r="A269" s="132" t="s">
        <v>705</v>
      </c>
      <c r="B269" s="133" t="s">
        <v>706</v>
      </c>
      <c r="C269" s="134"/>
      <c r="D269" s="135">
        <f>D270+D275</f>
        <v>44942653.730000004</v>
      </c>
      <c r="E269" s="135">
        <f>E270+E275</f>
        <v>45412431.430000007</v>
      </c>
    </row>
    <row r="270" spans="1:223" ht="22.5">
      <c r="A270" s="99" t="s">
        <v>707</v>
      </c>
      <c r="B270" s="116" t="s">
        <v>708</v>
      </c>
      <c r="C270" s="136"/>
      <c r="D270" s="58">
        <f>SUM(D271:D274)</f>
        <v>43516385.830000006</v>
      </c>
      <c r="E270" s="58">
        <f>SUM(E271:E274)</f>
        <v>45165133.840000004</v>
      </c>
    </row>
    <row r="271" spans="1:223" hidden="1">
      <c r="A271" s="97" t="s">
        <v>709</v>
      </c>
      <c r="B271" s="117" t="s">
        <v>710</v>
      </c>
      <c r="C271" s="139" t="s">
        <v>173</v>
      </c>
      <c r="D271" s="60">
        <v>40300189.700000003</v>
      </c>
      <c r="E271" s="60">
        <v>41079133.270000003</v>
      </c>
    </row>
    <row r="272" spans="1:223" ht="18" hidden="1">
      <c r="A272" s="97" t="s">
        <v>711</v>
      </c>
      <c r="B272" s="117" t="s">
        <v>712</v>
      </c>
      <c r="C272" s="139" t="s">
        <v>173</v>
      </c>
      <c r="D272" s="60">
        <v>554250.34</v>
      </c>
      <c r="E272" s="60">
        <v>495024.35</v>
      </c>
    </row>
    <row r="273" spans="1:240" s="107" customFormat="1" ht="18" hidden="1">
      <c r="A273" s="97" t="s">
        <v>713</v>
      </c>
      <c r="B273" s="117" t="s">
        <v>714</v>
      </c>
      <c r="C273" s="139" t="s">
        <v>173</v>
      </c>
      <c r="D273" s="60">
        <v>525134.17000000004</v>
      </c>
      <c r="E273" s="60">
        <v>560640.5</v>
      </c>
      <c r="HP273" s="106"/>
      <c r="HQ273" s="106"/>
      <c r="HR273" s="106"/>
      <c r="HS273" s="106"/>
      <c r="HT273" s="106"/>
      <c r="HU273" s="106"/>
      <c r="HV273" s="106"/>
      <c r="HW273" s="106"/>
      <c r="HX273" s="106"/>
      <c r="HY273" s="106"/>
      <c r="HZ273" s="106"/>
      <c r="IA273" s="106"/>
      <c r="IB273" s="106"/>
      <c r="IC273" s="106"/>
      <c r="ID273" s="106"/>
      <c r="IE273" s="106"/>
      <c r="IF273" s="106"/>
    </row>
    <row r="274" spans="1:240" s="107" customFormat="1" hidden="1">
      <c r="A274" s="97" t="s">
        <v>1656</v>
      </c>
      <c r="B274" s="117" t="s">
        <v>1657</v>
      </c>
      <c r="C274" s="139" t="s">
        <v>1658</v>
      </c>
      <c r="D274" s="60">
        <v>2136811.62</v>
      </c>
      <c r="E274" s="60">
        <v>3030335.72</v>
      </c>
      <c r="HP274" s="106"/>
      <c r="HQ274" s="106"/>
      <c r="HR274" s="106"/>
      <c r="HS274" s="106"/>
      <c r="HT274" s="106"/>
      <c r="HU274" s="106"/>
      <c r="HV274" s="106"/>
      <c r="HW274" s="106"/>
      <c r="HX274" s="106"/>
      <c r="HY274" s="106"/>
      <c r="HZ274" s="106"/>
      <c r="IA274" s="106"/>
      <c r="IB274" s="106"/>
      <c r="IC274" s="106"/>
      <c r="ID274" s="106"/>
      <c r="IE274" s="106"/>
      <c r="IF274" s="106"/>
    </row>
    <row r="275" spans="1:240" s="107" customFormat="1">
      <c r="A275" s="97" t="s">
        <v>717</v>
      </c>
      <c r="B275" s="117" t="s">
        <v>718</v>
      </c>
      <c r="C275" s="139"/>
      <c r="D275" s="60">
        <f>D276</f>
        <v>1426267.9</v>
      </c>
      <c r="E275" s="60">
        <f>E276</f>
        <v>247297.59</v>
      </c>
      <c r="HP275" s="106"/>
      <c r="HQ275" s="106"/>
      <c r="HR275" s="106"/>
      <c r="HS275" s="106"/>
      <c r="HT275" s="106"/>
      <c r="HU275" s="106"/>
      <c r="HV275" s="106"/>
      <c r="HW275" s="106"/>
      <c r="HX275" s="106"/>
      <c r="HY275" s="106"/>
      <c r="HZ275" s="106"/>
      <c r="IA275" s="106"/>
      <c r="IB275" s="106"/>
      <c r="IC275" s="106"/>
      <c r="ID275" s="106"/>
      <c r="IE275" s="106"/>
      <c r="IF275" s="106"/>
    </row>
    <row r="276" spans="1:240" s="107" customFormat="1">
      <c r="A276" s="97" t="s">
        <v>719</v>
      </c>
      <c r="B276" s="117" t="s">
        <v>718</v>
      </c>
      <c r="C276" s="139" t="s">
        <v>173</v>
      </c>
      <c r="D276" s="60">
        <v>1426267.9</v>
      </c>
      <c r="E276" s="60">
        <v>247297.59</v>
      </c>
      <c r="HP276" s="106"/>
      <c r="HQ276" s="106"/>
      <c r="HR276" s="106"/>
      <c r="HS276" s="106"/>
      <c r="HT276" s="106"/>
      <c r="HU276" s="106"/>
      <c r="HV276" s="106"/>
      <c r="HW276" s="106"/>
      <c r="HX276" s="106"/>
      <c r="HY276" s="106"/>
      <c r="HZ276" s="106"/>
      <c r="IA276" s="106"/>
      <c r="IB276" s="106"/>
      <c r="IC276" s="106"/>
      <c r="ID276" s="106"/>
      <c r="IE276" s="106"/>
      <c r="IF276" s="106"/>
    </row>
    <row r="277" spans="1:240" s="107" customFormat="1">
      <c r="A277" s="129" t="s">
        <v>720</v>
      </c>
      <c r="B277" s="130" t="s">
        <v>1659</v>
      </c>
      <c r="C277" s="131"/>
      <c r="D277" s="128">
        <f>D278</f>
        <v>463000.74</v>
      </c>
      <c r="E277" s="128">
        <f>E278</f>
        <v>513729.53</v>
      </c>
      <c r="HP277" s="106"/>
      <c r="HQ277" s="106"/>
      <c r="HR277" s="106"/>
      <c r="HS277" s="106"/>
      <c r="HT277" s="106"/>
      <c r="HU277" s="106"/>
      <c r="HV277" s="106"/>
      <c r="HW277" s="106"/>
      <c r="HX277" s="106"/>
      <c r="HY277" s="106"/>
      <c r="HZ277" s="106"/>
      <c r="IA277" s="106"/>
      <c r="IB277" s="106"/>
      <c r="IC277" s="106"/>
      <c r="ID277" s="106"/>
      <c r="IE277" s="106"/>
      <c r="IF277" s="106"/>
    </row>
    <row r="278" spans="1:240" s="107" customFormat="1">
      <c r="A278" s="132" t="s">
        <v>722</v>
      </c>
      <c r="B278" s="133" t="s">
        <v>1660</v>
      </c>
      <c r="C278" s="134"/>
      <c r="D278" s="135">
        <f>D279</f>
        <v>463000.74</v>
      </c>
      <c r="E278" s="135">
        <f>E279</f>
        <v>513729.53</v>
      </c>
      <c r="HP278" s="106"/>
      <c r="HQ278" s="106"/>
      <c r="HR278" s="106"/>
      <c r="HS278" s="106"/>
      <c r="HT278" s="106"/>
      <c r="HU278" s="106"/>
      <c r="HV278" s="106"/>
      <c r="HW278" s="106"/>
      <c r="HX278" s="106"/>
      <c r="HY278" s="106"/>
      <c r="HZ278" s="106"/>
      <c r="IA278" s="106"/>
      <c r="IB278" s="106"/>
      <c r="IC278" s="106"/>
      <c r="ID278" s="106"/>
      <c r="IE278" s="106"/>
      <c r="IF278" s="106"/>
    </row>
    <row r="279" spans="1:240" s="107" customFormat="1">
      <c r="A279" s="99" t="s">
        <v>724</v>
      </c>
      <c r="B279" s="116" t="s">
        <v>1661</v>
      </c>
      <c r="C279" s="136"/>
      <c r="D279" s="58">
        <f>SUM(D280:D280)</f>
        <v>463000.74</v>
      </c>
      <c r="E279" s="58">
        <f>SUM(E280:E280)</f>
        <v>513729.53</v>
      </c>
      <c r="HP279" s="106"/>
      <c r="HQ279" s="106"/>
      <c r="HR279" s="106"/>
      <c r="HS279" s="106"/>
      <c r="HT279" s="106"/>
      <c r="HU279" s="106"/>
      <c r="HV279" s="106"/>
      <c r="HW279" s="106"/>
      <c r="HX279" s="106"/>
      <c r="HY279" s="106"/>
      <c r="HZ279" s="106"/>
      <c r="IA279" s="106"/>
      <c r="IB279" s="106"/>
      <c r="IC279" s="106"/>
      <c r="ID279" s="106"/>
      <c r="IE279" s="106"/>
      <c r="IF279" s="106"/>
    </row>
    <row r="280" spans="1:240" s="107" customFormat="1">
      <c r="A280" s="97" t="s">
        <v>726</v>
      </c>
      <c r="B280" s="117" t="s">
        <v>727</v>
      </c>
      <c r="C280" s="139" t="s">
        <v>29</v>
      </c>
      <c r="D280" s="60">
        <v>463000.74</v>
      </c>
      <c r="E280" s="60">
        <v>513729.53</v>
      </c>
      <c r="HP280" s="106"/>
      <c r="HQ280" s="106"/>
      <c r="HR280" s="106"/>
      <c r="HS280" s="106"/>
      <c r="HT280" s="106"/>
      <c r="HU280" s="106"/>
      <c r="HV280" s="106"/>
      <c r="HW280" s="106"/>
      <c r="HX280" s="106"/>
      <c r="HY280" s="106"/>
      <c r="HZ280" s="106"/>
      <c r="IA280" s="106"/>
      <c r="IB280" s="106"/>
      <c r="IC280" s="106"/>
      <c r="ID280" s="106"/>
      <c r="IE280" s="106"/>
      <c r="IF280" s="106"/>
    </row>
    <row r="281" spans="1:240" s="107" customFormat="1">
      <c r="A281" s="125" t="s">
        <v>734</v>
      </c>
      <c r="B281" s="126" t="s">
        <v>735</v>
      </c>
      <c r="C281" s="127"/>
      <c r="D281" s="128">
        <f>SUM(D282+D286)</f>
        <v>3289851.31</v>
      </c>
      <c r="E281" s="128">
        <f>SUM(E282+E286)</f>
        <v>3433705.2</v>
      </c>
      <c r="HP281" s="106"/>
      <c r="HQ281" s="106"/>
      <c r="HR281" s="106"/>
      <c r="HS281" s="106"/>
      <c r="HT281" s="106"/>
      <c r="HU281" s="106"/>
      <c r="HV281" s="106"/>
      <c r="HW281" s="106"/>
      <c r="HX281" s="106"/>
      <c r="HY281" s="106"/>
      <c r="HZ281" s="106"/>
      <c r="IA281" s="106"/>
      <c r="IB281" s="106"/>
      <c r="IC281" s="106"/>
      <c r="ID281" s="106"/>
      <c r="IE281" s="106"/>
      <c r="IF281" s="106"/>
    </row>
    <row r="282" spans="1:240" s="107" customFormat="1">
      <c r="A282" s="132" t="s">
        <v>736</v>
      </c>
      <c r="B282" s="133" t="s">
        <v>737</v>
      </c>
      <c r="C282" s="134"/>
      <c r="D282" s="135">
        <f>SUM(D283)</f>
        <v>3285321.31</v>
      </c>
      <c r="E282" s="135">
        <f>SUM(E283)</f>
        <v>3433345.2</v>
      </c>
      <c r="HP282" s="106"/>
      <c r="HQ282" s="106"/>
      <c r="HR282" s="106"/>
      <c r="HS282" s="106"/>
      <c r="HT282" s="106"/>
      <c r="HU282" s="106"/>
      <c r="HV282" s="106"/>
      <c r="HW282" s="106"/>
      <c r="HX282" s="106"/>
      <c r="HY282" s="106"/>
      <c r="HZ282" s="106"/>
      <c r="IA282" s="106"/>
      <c r="IB282" s="106"/>
      <c r="IC282" s="106"/>
      <c r="ID282" s="106"/>
      <c r="IE282" s="106"/>
      <c r="IF282" s="106"/>
    </row>
    <row r="283" spans="1:240" s="107" customFormat="1">
      <c r="A283" s="99" t="s">
        <v>738</v>
      </c>
      <c r="B283" s="116" t="s">
        <v>739</v>
      </c>
      <c r="C283" s="136"/>
      <c r="D283" s="58">
        <f>SUM(D284:D285)</f>
        <v>3285321.31</v>
      </c>
      <c r="E283" s="58">
        <f>SUM(E284:E285)</f>
        <v>3433345.2</v>
      </c>
      <c r="HP283" s="106"/>
      <c r="HQ283" s="106"/>
      <c r="HR283" s="106"/>
      <c r="HS283" s="106"/>
      <c r="HT283" s="106"/>
      <c r="HU283" s="106"/>
      <c r="HV283" s="106"/>
      <c r="HW283" s="106"/>
      <c r="HX283" s="106"/>
      <c r="HY283" s="106"/>
      <c r="HZ283" s="106"/>
      <c r="IA283" s="106"/>
      <c r="IB283" s="106"/>
      <c r="IC283" s="106"/>
      <c r="ID283" s="106"/>
      <c r="IE283" s="106"/>
      <c r="IF283" s="106"/>
    </row>
    <row r="284" spans="1:240" s="107" customFormat="1">
      <c r="A284" s="97" t="s">
        <v>740</v>
      </c>
      <c r="B284" s="117" t="s">
        <v>741</v>
      </c>
      <c r="C284" s="139" t="s">
        <v>271</v>
      </c>
      <c r="D284" s="60">
        <v>120000</v>
      </c>
      <c r="E284" s="60">
        <v>24000</v>
      </c>
      <c r="HP284" s="106"/>
      <c r="HQ284" s="106"/>
      <c r="HR284" s="106"/>
      <c r="HS284" s="106"/>
      <c r="HT284" s="106"/>
      <c r="HU284" s="106"/>
      <c r="HV284" s="106"/>
      <c r="HW284" s="106"/>
      <c r="HX284" s="106"/>
      <c r="HY284" s="106"/>
      <c r="HZ284" s="106"/>
      <c r="IA284" s="106"/>
      <c r="IB284" s="106"/>
      <c r="IC284" s="106"/>
      <c r="ID284" s="106"/>
      <c r="IE284" s="106"/>
      <c r="IF284" s="106"/>
    </row>
    <row r="285" spans="1:240" s="107" customFormat="1">
      <c r="A285" s="97" t="s">
        <v>742</v>
      </c>
      <c r="B285" s="117" t="s">
        <v>743</v>
      </c>
      <c r="C285" s="139" t="s">
        <v>257</v>
      </c>
      <c r="D285" s="60">
        <v>3165321.31</v>
      </c>
      <c r="E285" s="60">
        <v>3409345.2</v>
      </c>
      <c r="HP285" s="106"/>
      <c r="HQ285" s="106"/>
      <c r="HR285" s="106"/>
      <c r="HS285" s="106"/>
      <c r="HT285" s="106"/>
      <c r="HU285" s="106"/>
      <c r="HV285" s="106"/>
      <c r="HW285" s="106"/>
      <c r="HX285" s="106"/>
      <c r="HY285" s="106"/>
      <c r="HZ285" s="106"/>
      <c r="IA285" s="106"/>
      <c r="IB285" s="106"/>
      <c r="IC285" s="106"/>
      <c r="ID285" s="106"/>
      <c r="IE285" s="106"/>
      <c r="IF285" s="106"/>
    </row>
    <row r="286" spans="1:240" s="107" customFormat="1">
      <c r="A286" s="114" t="s">
        <v>1662</v>
      </c>
      <c r="B286" s="167" t="s">
        <v>1663</v>
      </c>
      <c r="C286" s="109"/>
      <c r="D286" s="60">
        <f>D287</f>
        <v>4530</v>
      </c>
      <c r="E286" s="60">
        <f>E287</f>
        <v>360</v>
      </c>
      <c r="HP286" s="106"/>
      <c r="HQ286" s="106"/>
      <c r="HR286" s="106"/>
      <c r="HS286" s="106"/>
      <c r="HT286" s="106"/>
      <c r="HU286" s="106"/>
      <c r="HV286" s="106"/>
      <c r="HW286" s="106"/>
      <c r="HX286" s="106"/>
      <c r="HY286" s="106"/>
      <c r="HZ286" s="106"/>
      <c r="IA286" s="106"/>
      <c r="IB286" s="106"/>
      <c r="IC286" s="106"/>
      <c r="ID286" s="106"/>
      <c r="IE286" s="106"/>
      <c r="IF286" s="106"/>
    </row>
    <row r="287" spans="1:240" s="107" customFormat="1">
      <c r="A287" s="168" t="s">
        <v>1664</v>
      </c>
      <c r="B287" s="169" t="s">
        <v>1665</v>
      </c>
      <c r="C287" s="170" t="s">
        <v>29</v>
      </c>
      <c r="D287" s="60">
        <v>4530</v>
      </c>
      <c r="E287" s="60">
        <v>360</v>
      </c>
      <c r="HP287" s="106"/>
      <c r="HQ287" s="106"/>
      <c r="HR287" s="106"/>
      <c r="HS287" s="106"/>
      <c r="HT287" s="106"/>
      <c r="HU287" s="106"/>
      <c r="HV287" s="106"/>
      <c r="HW287" s="106"/>
      <c r="HX287" s="106"/>
      <c r="HY287" s="106"/>
      <c r="HZ287" s="106"/>
      <c r="IA287" s="106"/>
      <c r="IB287" s="106"/>
      <c r="IC287" s="106"/>
      <c r="ID287" s="106"/>
      <c r="IE287" s="106"/>
      <c r="IF287" s="106"/>
    </row>
    <row r="288" spans="1:240" s="107" customFormat="1">
      <c r="A288" s="125" t="s">
        <v>746</v>
      </c>
      <c r="B288" s="126" t="s">
        <v>747</v>
      </c>
      <c r="C288" s="127"/>
      <c r="D288" s="128">
        <f>SUM(D289+D431+D423+D427)</f>
        <v>316420350.89999998</v>
      </c>
      <c r="E288" s="128">
        <f>SUM(E289+E431+E423+E427)</f>
        <v>323479632.67000008</v>
      </c>
      <c r="HP288" s="106"/>
      <c r="HQ288" s="106"/>
      <c r="HR288" s="106"/>
      <c r="HS288" s="106"/>
      <c r="HT288" s="106"/>
      <c r="HU288" s="106"/>
      <c r="HV288" s="106"/>
      <c r="HW288" s="106"/>
      <c r="HX288" s="106"/>
      <c r="HY288" s="106"/>
      <c r="HZ288" s="106"/>
      <c r="IA288" s="106"/>
      <c r="IB288" s="106"/>
      <c r="IC288" s="106"/>
      <c r="ID288" s="106"/>
      <c r="IE288" s="106"/>
      <c r="IF288" s="106"/>
    </row>
    <row r="289" spans="1:240" s="107" customFormat="1">
      <c r="A289" s="129" t="s">
        <v>748</v>
      </c>
      <c r="B289" s="130" t="s">
        <v>749</v>
      </c>
      <c r="C289" s="131"/>
      <c r="D289" s="128">
        <f>SUM(D290+D381+D421)</f>
        <v>314242677.99000001</v>
      </c>
      <c r="E289" s="128">
        <f>SUM(E290+E381+E421)</f>
        <v>321990606.71000004</v>
      </c>
      <c r="HP289" s="106"/>
      <c r="HQ289" s="106"/>
      <c r="HR289" s="106"/>
      <c r="HS289" s="106"/>
      <c r="HT289" s="106"/>
      <c r="HU289" s="106"/>
      <c r="HV289" s="106"/>
      <c r="HW289" s="106"/>
      <c r="HX289" s="106"/>
      <c r="HY289" s="106"/>
      <c r="HZ289" s="106"/>
      <c r="IA289" s="106"/>
      <c r="IB289" s="106"/>
      <c r="IC289" s="106"/>
      <c r="ID289" s="106"/>
      <c r="IE289" s="106"/>
      <c r="IF289" s="106"/>
    </row>
    <row r="290" spans="1:240" s="107" customFormat="1">
      <c r="A290" s="132" t="s">
        <v>750</v>
      </c>
      <c r="B290" s="133" t="s">
        <v>751</v>
      </c>
      <c r="C290" s="134"/>
      <c r="D290" s="135">
        <f>SUM(D291+D310+D312+D346+D357+D368+D373)</f>
        <v>102412387.63000001</v>
      </c>
      <c r="E290" s="135">
        <f>SUM(E291+E310+E312+E346+E357+E368+E373)</f>
        <v>103331965.58000001</v>
      </c>
      <c r="HP290" s="106"/>
      <c r="HQ290" s="106"/>
      <c r="HR290" s="106"/>
      <c r="HS290" s="106"/>
      <c r="HT290" s="106"/>
      <c r="HU290" s="106"/>
      <c r="HV290" s="106"/>
      <c r="HW290" s="106"/>
      <c r="HX290" s="106"/>
      <c r="HY290" s="106"/>
      <c r="HZ290" s="106"/>
      <c r="IA290" s="106"/>
      <c r="IB290" s="106"/>
      <c r="IC290" s="106"/>
      <c r="ID290" s="106"/>
      <c r="IE290" s="106"/>
      <c r="IF290" s="106"/>
    </row>
    <row r="291" spans="1:240" s="107" customFormat="1">
      <c r="A291" s="99" t="s">
        <v>752</v>
      </c>
      <c r="B291" s="116" t="s">
        <v>753</v>
      </c>
      <c r="C291" s="136"/>
      <c r="D291" s="58">
        <f>SUM(D292+D305+D297+D301)</f>
        <v>69491342.640000001</v>
      </c>
      <c r="E291" s="58">
        <f>SUM(E292+E305+E297+E301)</f>
        <v>67436438.480000004</v>
      </c>
      <c r="HP291" s="106"/>
      <c r="HQ291" s="106"/>
      <c r="HR291" s="106"/>
      <c r="HS291" s="106"/>
      <c r="HT291" s="106"/>
      <c r="HU291" s="106"/>
      <c r="HV291" s="106"/>
      <c r="HW291" s="106"/>
      <c r="HX291" s="106"/>
      <c r="HY291" s="106"/>
      <c r="HZ291" s="106"/>
      <c r="IA291" s="106"/>
      <c r="IB291" s="106"/>
      <c r="IC291" s="106"/>
      <c r="ID291" s="106"/>
      <c r="IE291" s="106"/>
      <c r="IF291" s="106"/>
    </row>
    <row r="292" spans="1:240" s="107" customFormat="1" ht="13.5" customHeight="1">
      <c r="A292" s="99" t="s">
        <v>754</v>
      </c>
      <c r="B292" s="116" t="s">
        <v>755</v>
      </c>
      <c r="C292" s="136"/>
      <c r="D292" s="58">
        <f>SUM(D293:D296)</f>
        <v>63951137.890000001</v>
      </c>
      <c r="E292" s="58">
        <f>SUM(E293:E296)</f>
        <v>60984502.210000001</v>
      </c>
      <c r="HP292" s="106"/>
      <c r="HQ292" s="106"/>
      <c r="HR292" s="106"/>
      <c r="HS292" s="106"/>
      <c r="HT292" s="106"/>
      <c r="HU292" s="106"/>
      <c r="HV292" s="106"/>
      <c r="HW292" s="106"/>
      <c r="HX292" s="106"/>
      <c r="HY292" s="106"/>
      <c r="HZ292" s="106"/>
      <c r="IA292" s="106"/>
      <c r="IB292" s="106"/>
      <c r="IC292" s="106"/>
      <c r="ID292" s="106"/>
      <c r="IE292" s="106"/>
      <c r="IF292" s="106"/>
    </row>
    <row r="293" spans="1:240" s="107" customFormat="1">
      <c r="A293" s="97" t="s">
        <v>756</v>
      </c>
      <c r="B293" s="117" t="s">
        <v>757</v>
      </c>
      <c r="C293" s="139" t="s">
        <v>29</v>
      </c>
      <c r="D293" s="60">
        <v>38370682.899999999</v>
      </c>
      <c r="E293" s="60">
        <v>36590701.579999998</v>
      </c>
      <c r="HP293" s="106"/>
      <c r="HQ293" s="106"/>
      <c r="HR293" s="106"/>
      <c r="HS293" s="106"/>
      <c r="HT293" s="106"/>
      <c r="HU293" s="106"/>
      <c r="HV293" s="106"/>
      <c r="HW293" s="106"/>
      <c r="HX293" s="106"/>
      <c r="HY293" s="106"/>
      <c r="HZ293" s="106"/>
      <c r="IA293" s="106"/>
      <c r="IB293" s="106"/>
      <c r="IC293" s="106"/>
      <c r="ID293" s="106"/>
      <c r="IE293" s="106"/>
      <c r="IF293" s="106"/>
    </row>
    <row r="294" spans="1:240" s="107" customFormat="1">
      <c r="A294" s="97" t="s">
        <v>758</v>
      </c>
      <c r="B294" s="117" t="s">
        <v>759</v>
      </c>
      <c r="C294" s="139" t="s">
        <v>32</v>
      </c>
      <c r="D294" s="60">
        <v>3197557.06</v>
      </c>
      <c r="E294" s="60">
        <v>3049225.35</v>
      </c>
      <c r="HP294" s="106"/>
      <c r="HQ294" s="106"/>
      <c r="HR294" s="106"/>
      <c r="HS294" s="106"/>
      <c r="HT294" s="106"/>
      <c r="HU294" s="106"/>
      <c r="HV294" s="106"/>
      <c r="HW294" s="106"/>
      <c r="HX294" s="106"/>
      <c r="HY294" s="106"/>
      <c r="HZ294" s="106"/>
      <c r="IA294" s="106"/>
      <c r="IB294" s="106"/>
      <c r="IC294" s="106"/>
      <c r="ID294" s="106"/>
      <c r="IE294" s="106"/>
      <c r="IF294" s="106"/>
    </row>
    <row r="295" spans="1:240" s="107" customFormat="1">
      <c r="A295" s="97" t="s">
        <v>760</v>
      </c>
      <c r="B295" s="117" t="s">
        <v>761</v>
      </c>
      <c r="C295" s="139" t="s">
        <v>35</v>
      </c>
      <c r="D295" s="60">
        <v>9592670.9000000004</v>
      </c>
      <c r="E295" s="60">
        <v>9147675.4900000002</v>
      </c>
      <c r="HP295" s="106"/>
      <c r="HQ295" s="106"/>
      <c r="HR295" s="106"/>
      <c r="HS295" s="106"/>
      <c r="HT295" s="106"/>
      <c r="HU295" s="106"/>
      <c r="HV295" s="106"/>
      <c r="HW295" s="106"/>
      <c r="HX295" s="106"/>
      <c r="HY295" s="106"/>
      <c r="HZ295" s="106"/>
      <c r="IA295" s="106"/>
      <c r="IB295" s="106"/>
      <c r="IC295" s="106"/>
      <c r="ID295" s="106"/>
      <c r="IE295" s="106"/>
      <c r="IF295" s="106"/>
    </row>
    <row r="296" spans="1:240" s="107" customFormat="1">
      <c r="A296" s="97" t="s">
        <v>762</v>
      </c>
      <c r="B296" s="117" t="s">
        <v>763</v>
      </c>
      <c r="C296" s="139" t="s">
        <v>249</v>
      </c>
      <c r="D296" s="60">
        <v>12790227.029999999</v>
      </c>
      <c r="E296" s="60">
        <v>12196899.789999999</v>
      </c>
      <c r="HP296" s="106"/>
      <c r="HQ296" s="106"/>
      <c r="HR296" s="106"/>
      <c r="HS296" s="106"/>
      <c r="HT296" s="106"/>
      <c r="HU296" s="106"/>
      <c r="HV296" s="106"/>
      <c r="HW296" s="106"/>
      <c r="HX296" s="106"/>
      <c r="HY296" s="106"/>
      <c r="HZ296" s="106"/>
      <c r="IA296" s="106"/>
      <c r="IB296" s="106"/>
      <c r="IC296" s="106"/>
      <c r="ID296" s="106"/>
      <c r="IE296" s="106"/>
      <c r="IF296" s="106"/>
    </row>
    <row r="297" spans="1:240" s="107" customFormat="1" ht="13.5" customHeight="1">
      <c r="A297" s="97" t="s">
        <v>1666</v>
      </c>
      <c r="B297" s="117" t="s">
        <v>1667</v>
      </c>
      <c r="C297" s="139"/>
      <c r="D297" s="60">
        <f>SUM(D298:D300)</f>
        <v>2826147.1799999997</v>
      </c>
      <c r="E297" s="60">
        <f>SUM(E298:E300)</f>
        <v>2711118.43</v>
      </c>
      <c r="HP297" s="106"/>
      <c r="HQ297" s="106"/>
      <c r="HR297" s="106"/>
      <c r="HS297" s="106"/>
      <c r="HT297" s="106"/>
      <c r="HU297" s="106"/>
      <c r="HV297" s="106"/>
      <c r="HW297" s="106"/>
      <c r="HX297" s="106"/>
      <c r="HY297" s="106"/>
      <c r="HZ297" s="106"/>
      <c r="IA297" s="106"/>
      <c r="IB297" s="106"/>
      <c r="IC297" s="106"/>
      <c r="ID297" s="106"/>
      <c r="IE297" s="106"/>
      <c r="IF297" s="106"/>
    </row>
    <row r="298" spans="1:240" s="107" customFormat="1" ht="18">
      <c r="A298" s="97" t="s">
        <v>1668</v>
      </c>
      <c r="B298" s="117" t="s">
        <v>1669</v>
      </c>
      <c r="C298" s="139" t="s">
        <v>29</v>
      </c>
      <c r="D298" s="60">
        <v>1695688.29</v>
      </c>
      <c r="E298" s="60">
        <v>1626671.05</v>
      </c>
      <c r="HP298" s="106"/>
      <c r="HQ298" s="106"/>
      <c r="HR298" s="106"/>
      <c r="HS298" s="106"/>
      <c r="HT298" s="106"/>
      <c r="HU298" s="106"/>
      <c r="HV298" s="106"/>
      <c r="HW298" s="106"/>
      <c r="HX298" s="106"/>
      <c r="HY298" s="106"/>
      <c r="HZ298" s="106"/>
      <c r="IA298" s="106"/>
      <c r="IB298" s="106"/>
      <c r="IC298" s="106"/>
      <c r="ID298" s="106"/>
      <c r="IE298" s="106"/>
      <c r="IF298" s="106"/>
    </row>
    <row r="299" spans="1:240" s="107" customFormat="1" ht="18">
      <c r="A299" s="97" t="s">
        <v>1670</v>
      </c>
      <c r="B299" s="117" t="s">
        <v>1671</v>
      </c>
      <c r="C299" s="139" t="s">
        <v>32</v>
      </c>
      <c r="D299" s="60">
        <v>706536.8</v>
      </c>
      <c r="E299" s="60">
        <v>677779.61</v>
      </c>
      <c r="HP299" s="106"/>
      <c r="HQ299" s="106"/>
      <c r="HR299" s="106"/>
      <c r="HS299" s="106"/>
      <c r="HT299" s="106"/>
      <c r="HU299" s="106"/>
      <c r="HV299" s="106"/>
      <c r="HW299" s="106"/>
      <c r="HX299" s="106"/>
      <c r="HY299" s="106"/>
      <c r="HZ299" s="106"/>
      <c r="IA299" s="106"/>
      <c r="IB299" s="106"/>
      <c r="IC299" s="106"/>
      <c r="ID299" s="106"/>
      <c r="IE299" s="106"/>
      <c r="IF299" s="106"/>
    </row>
    <row r="300" spans="1:240" s="107" customFormat="1" ht="19.5" customHeight="1">
      <c r="A300" s="97" t="s">
        <v>1672</v>
      </c>
      <c r="B300" s="117" t="s">
        <v>1673</v>
      </c>
      <c r="C300" s="139" t="s">
        <v>35</v>
      </c>
      <c r="D300" s="60">
        <v>423922.09</v>
      </c>
      <c r="E300" s="60">
        <v>406667.77</v>
      </c>
      <c r="HP300" s="106"/>
      <c r="HQ300" s="106"/>
      <c r="HR300" s="106"/>
      <c r="HS300" s="106"/>
      <c r="HT300" s="106"/>
      <c r="HU300" s="106"/>
      <c r="HV300" s="106"/>
      <c r="HW300" s="106"/>
      <c r="HX300" s="106"/>
      <c r="HY300" s="106"/>
      <c r="HZ300" s="106"/>
      <c r="IA300" s="106"/>
      <c r="IB300" s="106"/>
      <c r="IC300" s="106"/>
      <c r="ID300" s="106"/>
      <c r="IE300" s="106"/>
      <c r="IF300" s="106"/>
    </row>
    <row r="301" spans="1:240" s="107" customFormat="1" ht="13.5" customHeight="1">
      <c r="A301" s="97" t="s">
        <v>1674</v>
      </c>
      <c r="B301" s="117" t="s">
        <v>1675</v>
      </c>
      <c r="C301" s="139"/>
      <c r="D301" s="60">
        <f>SUM(D302:D304)</f>
        <v>1893339.23</v>
      </c>
      <c r="E301" s="60">
        <f>SUM(E302:E304)</f>
        <v>2797153.34</v>
      </c>
      <c r="HP301" s="106"/>
      <c r="HQ301" s="106"/>
      <c r="HR301" s="106"/>
      <c r="HS301" s="106"/>
      <c r="HT301" s="106"/>
      <c r="HU301" s="106"/>
      <c r="HV301" s="106"/>
      <c r="HW301" s="106"/>
      <c r="HX301" s="106"/>
      <c r="HY301" s="106"/>
      <c r="HZ301" s="106"/>
      <c r="IA301" s="106"/>
      <c r="IB301" s="106"/>
      <c r="IC301" s="106"/>
      <c r="ID301" s="106"/>
      <c r="IE301" s="106"/>
      <c r="IF301" s="106"/>
    </row>
    <row r="302" spans="1:240" s="107" customFormat="1" ht="18">
      <c r="A302" s="97" t="s">
        <v>1676</v>
      </c>
      <c r="B302" s="117" t="s">
        <v>1677</v>
      </c>
      <c r="C302" s="139" t="s">
        <v>29</v>
      </c>
      <c r="D302" s="60">
        <v>1136003.52</v>
      </c>
      <c r="E302" s="60">
        <v>1678292</v>
      </c>
      <c r="HP302" s="106"/>
      <c r="HQ302" s="106"/>
      <c r="HR302" s="106"/>
      <c r="HS302" s="106"/>
      <c r="HT302" s="106"/>
      <c r="HU302" s="106"/>
      <c r="HV302" s="106"/>
      <c r="HW302" s="106"/>
      <c r="HX302" s="106"/>
      <c r="HY302" s="106"/>
      <c r="HZ302" s="106"/>
      <c r="IA302" s="106"/>
      <c r="IB302" s="106"/>
      <c r="IC302" s="106"/>
      <c r="ID302" s="106"/>
      <c r="IE302" s="106"/>
      <c r="IF302" s="106"/>
    </row>
    <row r="303" spans="1:240" s="107" customFormat="1" ht="18">
      <c r="A303" s="97" t="s">
        <v>1678</v>
      </c>
      <c r="B303" s="117" t="s">
        <v>1679</v>
      </c>
      <c r="C303" s="139" t="s">
        <v>32</v>
      </c>
      <c r="D303" s="60">
        <v>473334.81</v>
      </c>
      <c r="E303" s="60">
        <v>699288.34</v>
      </c>
      <c r="HP303" s="106"/>
      <c r="HQ303" s="106"/>
      <c r="HR303" s="106"/>
      <c r="HS303" s="106"/>
      <c r="HT303" s="106"/>
      <c r="HU303" s="106"/>
      <c r="HV303" s="106"/>
      <c r="HW303" s="106"/>
      <c r="HX303" s="106"/>
      <c r="HY303" s="106"/>
      <c r="HZ303" s="106"/>
      <c r="IA303" s="106"/>
      <c r="IB303" s="106"/>
      <c r="IC303" s="106"/>
      <c r="ID303" s="106"/>
      <c r="IE303" s="106"/>
      <c r="IF303" s="106"/>
    </row>
    <row r="304" spans="1:240" s="107" customFormat="1" ht="19.5" customHeight="1">
      <c r="A304" s="97" t="s">
        <v>1680</v>
      </c>
      <c r="B304" s="117" t="s">
        <v>1681</v>
      </c>
      <c r="C304" s="139" t="s">
        <v>35</v>
      </c>
      <c r="D304" s="60">
        <v>284000.90000000002</v>
      </c>
      <c r="E304" s="60">
        <v>419573</v>
      </c>
      <c r="HP304" s="106"/>
      <c r="HQ304" s="106"/>
      <c r="HR304" s="106"/>
      <c r="HS304" s="106"/>
      <c r="HT304" s="106"/>
      <c r="HU304" s="106"/>
      <c r="HV304" s="106"/>
      <c r="HW304" s="106"/>
      <c r="HX304" s="106"/>
      <c r="HY304" s="106"/>
      <c r="HZ304" s="106"/>
      <c r="IA304" s="106"/>
      <c r="IB304" s="106"/>
      <c r="IC304" s="106"/>
      <c r="ID304" s="106"/>
      <c r="IE304" s="106"/>
      <c r="IF304" s="106"/>
    </row>
    <row r="305" spans="1:240" s="107" customFormat="1" ht="22.5">
      <c r="A305" s="99" t="s">
        <v>764</v>
      </c>
      <c r="B305" s="116" t="s">
        <v>1682</v>
      </c>
      <c r="C305" s="136"/>
      <c r="D305" s="58">
        <f>SUM(D306:D309)</f>
        <v>820718.34000000008</v>
      </c>
      <c r="E305" s="58">
        <f>SUM(E306:E309)</f>
        <v>943664.50000000012</v>
      </c>
      <c r="HP305" s="106"/>
      <c r="HQ305" s="106"/>
      <c r="HR305" s="106"/>
      <c r="HS305" s="106"/>
      <c r="HT305" s="106"/>
      <c r="HU305" s="106"/>
      <c r="HV305" s="106"/>
      <c r="HW305" s="106"/>
      <c r="HX305" s="106"/>
      <c r="HY305" s="106"/>
      <c r="HZ305" s="106"/>
      <c r="IA305" s="106"/>
      <c r="IB305" s="106"/>
      <c r="IC305" s="106"/>
      <c r="ID305" s="106"/>
      <c r="IE305" s="106"/>
      <c r="IF305" s="106"/>
    </row>
    <row r="306" spans="1:240" s="107" customFormat="1">
      <c r="A306" s="97" t="s">
        <v>766</v>
      </c>
      <c r="B306" s="117" t="s">
        <v>767</v>
      </c>
      <c r="C306" s="139" t="s">
        <v>29</v>
      </c>
      <c r="D306" s="60">
        <v>492430.77</v>
      </c>
      <c r="E306" s="60">
        <v>566198.56000000006</v>
      </c>
      <c r="HP306" s="106"/>
      <c r="HQ306" s="106"/>
      <c r="HR306" s="106"/>
      <c r="HS306" s="106"/>
      <c r="HT306" s="106"/>
      <c r="HU306" s="106"/>
      <c r="HV306" s="106"/>
      <c r="HW306" s="106"/>
      <c r="HX306" s="106"/>
      <c r="HY306" s="106"/>
      <c r="HZ306" s="106"/>
      <c r="IA306" s="106"/>
      <c r="IB306" s="106"/>
      <c r="IC306" s="106"/>
      <c r="ID306" s="106"/>
      <c r="IE306" s="106"/>
      <c r="IF306" s="106"/>
    </row>
    <row r="307" spans="1:240" s="107" customFormat="1">
      <c r="A307" s="97" t="s">
        <v>768</v>
      </c>
      <c r="B307" s="117" t="s">
        <v>769</v>
      </c>
      <c r="C307" s="139" t="s">
        <v>32</v>
      </c>
      <c r="D307" s="60">
        <v>41036.11</v>
      </c>
      <c r="E307" s="60">
        <v>47183.39</v>
      </c>
      <c r="HP307" s="106"/>
      <c r="HQ307" s="106"/>
      <c r="HR307" s="106"/>
      <c r="HS307" s="106"/>
      <c r="HT307" s="106"/>
      <c r="HU307" s="106"/>
      <c r="HV307" s="106"/>
      <c r="HW307" s="106"/>
      <c r="HX307" s="106"/>
      <c r="HY307" s="106"/>
      <c r="HZ307" s="106"/>
      <c r="IA307" s="106"/>
      <c r="IB307" s="106"/>
      <c r="IC307" s="106"/>
      <c r="ID307" s="106"/>
      <c r="IE307" s="106"/>
      <c r="IF307" s="106"/>
    </row>
    <row r="308" spans="1:240" s="107" customFormat="1">
      <c r="A308" s="97" t="s">
        <v>770</v>
      </c>
      <c r="B308" s="117" t="s">
        <v>771</v>
      </c>
      <c r="C308" s="139" t="s">
        <v>35</v>
      </c>
      <c r="D308" s="60">
        <v>123107.91</v>
      </c>
      <c r="E308" s="60">
        <v>141549.79</v>
      </c>
      <c r="HP308" s="106"/>
      <c r="HQ308" s="106"/>
      <c r="HR308" s="106"/>
      <c r="HS308" s="106"/>
      <c r="HT308" s="106"/>
      <c r="HU308" s="106"/>
      <c r="HV308" s="106"/>
      <c r="HW308" s="106"/>
      <c r="HX308" s="106"/>
      <c r="HY308" s="106"/>
      <c r="HZ308" s="106"/>
      <c r="IA308" s="106"/>
      <c r="IB308" s="106"/>
      <c r="IC308" s="106"/>
      <c r="ID308" s="106"/>
      <c r="IE308" s="106"/>
      <c r="IF308" s="106"/>
    </row>
    <row r="309" spans="1:240" s="107" customFormat="1">
      <c r="A309" s="97" t="s">
        <v>772</v>
      </c>
      <c r="B309" s="117" t="s">
        <v>773</v>
      </c>
      <c r="C309" s="139" t="s">
        <v>249</v>
      </c>
      <c r="D309" s="60">
        <v>164143.54999999999</v>
      </c>
      <c r="E309" s="60">
        <v>188732.76</v>
      </c>
      <c r="HP309" s="106"/>
      <c r="HQ309" s="106"/>
      <c r="HR309" s="106"/>
      <c r="HS309" s="106"/>
      <c r="HT309" s="106"/>
      <c r="HU309" s="106"/>
      <c r="HV309" s="106"/>
      <c r="HW309" s="106"/>
      <c r="HX309" s="106"/>
      <c r="HY309" s="106"/>
      <c r="HZ309" s="106"/>
      <c r="IA309" s="106"/>
      <c r="IB309" s="106"/>
      <c r="IC309" s="106"/>
      <c r="ID309" s="106"/>
      <c r="IE309" s="106"/>
      <c r="IF309" s="106"/>
    </row>
    <row r="310" spans="1:240" s="107" customFormat="1" ht="22.5">
      <c r="A310" s="99" t="s">
        <v>774</v>
      </c>
      <c r="B310" s="116" t="s">
        <v>775</v>
      </c>
      <c r="C310" s="136"/>
      <c r="D310" s="58">
        <f>SUM(D311:D311)</f>
        <v>538041.81000000006</v>
      </c>
      <c r="E310" s="58">
        <f>SUM(E311:E311)</f>
        <v>708392.16</v>
      </c>
      <c r="HP310" s="106"/>
      <c r="HQ310" s="106"/>
      <c r="HR310" s="106"/>
      <c r="HS310" s="106"/>
      <c r="HT310" s="106"/>
      <c r="HU310" s="106"/>
      <c r="HV310" s="106"/>
      <c r="HW310" s="106"/>
      <c r="HX310" s="106"/>
      <c r="HY310" s="106"/>
      <c r="HZ310" s="106"/>
      <c r="IA310" s="106"/>
      <c r="IB310" s="106"/>
      <c r="IC310" s="106"/>
      <c r="ID310" s="106"/>
      <c r="IE310" s="106"/>
      <c r="IF310" s="106"/>
    </row>
    <row r="311" spans="1:240" s="107" customFormat="1">
      <c r="A311" s="97" t="s">
        <v>776</v>
      </c>
      <c r="B311" s="117" t="s">
        <v>777</v>
      </c>
      <c r="C311" s="139" t="s">
        <v>29</v>
      </c>
      <c r="D311" s="60">
        <v>538041.81000000006</v>
      </c>
      <c r="E311" s="60">
        <v>708392.16</v>
      </c>
      <c r="HP311" s="106"/>
      <c r="HQ311" s="106"/>
      <c r="HR311" s="106"/>
      <c r="HS311" s="106"/>
      <c r="HT311" s="106"/>
      <c r="HU311" s="106"/>
      <c r="HV311" s="106"/>
      <c r="HW311" s="106"/>
      <c r="HX311" s="106"/>
      <c r="HY311" s="106"/>
      <c r="HZ311" s="106"/>
      <c r="IA311" s="106"/>
      <c r="IB311" s="106"/>
      <c r="IC311" s="106"/>
      <c r="ID311" s="106"/>
      <c r="IE311" s="106"/>
      <c r="IF311" s="106"/>
    </row>
    <row r="312" spans="1:240" s="107" customFormat="1" ht="22.5">
      <c r="A312" s="99" t="s">
        <v>780</v>
      </c>
      <c r="B312" s="116" t="s">
        <v>1683</v>
      </c>
      <c r="C312" s="136"/>
      <c r="D312" s="141">
        <f>SUM(D313+D322+D330+D341,D344)</f>
        <v>19998283.73</v>
      </c>
      <c r="E312" s="141">
        <f>SUM(E313+E322+E330+E341,E344)</f>
        <v>21490829.23</v>
      </c>
      <c r="HP312" s="106"/>
      <c r="HQ312" s="106"/>
      <c r="HR312" s="106"/>
      <c r="HS312" s="106"/>
      <c r="HT312" s="106"/>
      <c r="HU312" s="106"/>
      <c r="HV312" s="106"/>
      <c r="HW312" s="106"/>
      <c r="HX312" s="106"/>
      <c r="HY312" s="106"/>
      <c r="HZ312" s="106"/>
      <c r="IA312" s="106"/>
      <c r="IB312" s="106"/>
      <c r="IC312" s="106"/>
      <c r="ID312" s="106"/>
      <c r="IE312" s="106"/>
      <c r="IF312" s="106"/>
    </row>
    <row r="313" spans="1:240" s="107" customFormat="1">
      <c r="A313" s="99" t="s">
        <v>782</v>
      </c>
      <c r="B313" s="116" t="s">
        <v>783</v>
      </c>
      <c r="C313" s="136"/>
      <c r="D313" s="58">
        <f>SUM(D314+D316)</f>
        <v>9781618</v>
      </c>
      <c r="E313" s="58">
        <f>SUM(E314+E316)</f>
        <v>9345290.3200000003</v>
      </c>
      <c r="HP313" s="106"/>
      <c r="HQ313" s="106"/>
      <c r="HR313" s="106"/>
      <c r="HS313" s="106"/>
      <c r="HT313" s="106"/>
      <c r="HU313" s="106"/>
      <c r="HV313" s="106"/>
      <c r="HW313" s="106"/>
      <c r="HX313" s="106"/>
      <c r="HY313" s="106"/>
      <c r="HZ313" s="106"/>
      <c r="IA313" s="106"/>
      <c r="IB313" s="106"/>
      <c r="IC313" s="106"/>
      <c r="ID313" s="106"/>
      <c r="IE313" s="106"/>
      <c r="IF313" s="106"/>
    </row>
    <row r="314" spans="1:240" s="107" customFormat="1">
      <c r="A314" s="99" t="s">
        <v>784</v>
      </c>
      <c r="B314" s="116" t="s">
        <v>785</v>
      </c>
      <c r="C314" s="136"/>
      <c r="D314" s="58">
        <f>SUM(D315:D315)</f>
        <v>6955212</v>
      </c>
      <c r="E314" s="58">
        <f>SUM(E315:E315)</f>
        <v>6333976.3200000003</v>
      </c>
      <c r="HP314" s="106"/>
      <c r="HQ314" s="106"/>
      <c r="HR314" s="106"/>
      <c r="HS314" s="106"/>
      <c r="HT314" s="106"/>
      <c r="HU314" s="106"/>
      <c r="HV314" s="106"/>
      <c r="HW314" s="106"/>
      <c r="HX314" s="106"/>
      <c r="HY314" s="106"/>
      <c r="HZ314" s="106"/>
      <c r="IA314" s="106"/>
      <c r="IB314" s="106"/>
      <c r="IC314" s="106"/>
      <c r="ID314" s="106"/>
      <c r="IE314" s="106"/>
      <c r="IF314" s="106"/>
    </row>
    <row r="315" spans="1:240" s="107" customFormat="1">
      <c r="A315" s="97" t="s">
        <v>786</v>
      </c>
      <c r="B315" s="117" t="s">
        <v>787</v>
      </c>
      <c r="C315" s="139" t="s">
        <v>260</v>
      </c>
      <c r="D315" s="60">
        <v>6955212</v>
      </c>
      <c r="E315" s="60">
        <v>6333976.3200000003</v>
      </c>
      <c r="HP315" s="106"/>
      <c r="HQ315" s="106"/>
      <c r="HR315" s="106"/>
      <c r="HS315" s="106"/>
      <c r="HT315" s="106"/>
      <c r="HU315" s="106"/>
      <c r="HV315" s="106"/>
      <c r="HW315" s="106"/>
      <c r="HX315" s="106"/>
      <c r="HY315" s="106"/>
      <c r="HZ315" s="106"/>
      <c r="IA315" s="106"/>
      <c r="IB315" s="106"/>
      <c r="IC315" s="106"/>
      <c r="ID315" s="106"/>
      <c r="IE315" s="106"/>
      <c r="IF315" s="106"/>
    </row>
    <row r="316" spans="1:240" s="107" customFormat="1">
      <c r="A316" s="99" t="s">
        <v>790</v>
      </c>
      <c r="B316" s="116" t="s">
        <v>791</v>
      </c>
      <c r="C316" s="136"/>
      <c r="D316" s="58">
        <f>SUM(D317:D321)</f>
        <v>2826406</v>
      </c>
      <c r="E316" s="58">
        <f>SUM(E317:E321)</f>
        <v>3011314</v>
      </c>
      <c r="HP316" s="106"/>
      <c r="HQ316" s="106"/>
      <c r="HR316" s="106"/>
      <c r="HS316" s="106"/>
      <c r="HT316" s="106"/>
      <c r="HU316" s="106"/>
      <c r="HV316" s="106"/>
      <c r="HW316" s="106"/>
      <c r="HX316" s="106"/>
      <c r="HY316" s="106"/>
      <c r="HZ316" s="106"/>
      <c r="IA316" s="106"/>
      <c r="IB316" s="106"/>
      <c r="IC316" s="106"/>
      <c r="ID316" s="106"/>
      <c r="IE316" s="106"/>
      <c r="IF316" s="106"/>
    </row>
    <row r="317" spans="1:240" s="107" customFormat="1">
      <c r="A317" s="97"/>
      <c r="B317" s="117" t="s">
        <v>793</v>
      </c>
      <c r="C317" s="139" t="s">
        <v>286</v>
      </c>
      <c r="D317" s="60">
        <v>992706</v>
      </c>
      <c r="E317" s="60"/>
      <c r="HP317" s="106"/>
      <c r="HQ317" s="106"/>
      <c r="HR317" s="106"/>
      <c r="HS317" s="106"/>
      <c r="HT317" s="106"/>
      <c r="HU317" s="106"/>
      <c r="HV317" s="106"/>
      <c r="HW317" s="106"/>
      <c r="HX317" s="106"/>
      <c r="HY317" s="106"/>
      <c r="HZ317" s="106"/>
      <c r="IA317" s="106"/>
      <c r="IB317" s="106"/>
      <c r="IC317" s="106"/>
      <c r="ID317" s="106"/>
      <c r="IE317" s="106"/>
      <c r="IF317" s="106"/>
    </row>
    <row r="318" spans="1:240" s="107" customFormat="1">
      <c r="A318" s="97" t="s">
        <v>794</v>
      </c>
      <c r="B318" s="117" t="s">
        <v>795</v>
      </c>
      <c r="C318" s="139" t="s">
        <v>373</v>
      </c>
      <c r="D318" s="60">
        <v>513800</v>
      </c>
      <c r="E318" s="60">
        <v>438000</v>
      </c>
      <c r="HP318" s="106"/>
      <c r="HQ318" s="106"/>
      <c r="HR318" s="106"/>
      <c r="HS318" s="106"/>
      <c r="HT318" s="106"/>
      <c r="HU318" s="106"/>
      <c r="HV318" s="106"/>
      <c r="HW318" s="106"/>
      <c r="HX318" s="106"/>
      <c r="HY318" s="106"/>
      <c r="HZ318" s="106"/>
      <c r="IA318" s="106"/>
      <c r="IB318" s="106"/>
      <c r="IC318" s="106"/>
      <c r="ID318" s="106"/>
      <c r="IE318" s="106"/>
      <c r="IF318" s="106"/>
    </row>
    <row r="319" spans="1:240" s="107" customFormat="1">
      <c r="A319" s="97" t="s">
        <v>796</v>
      </c>
      <c r="B319" s="117" t="s">
        <v>797</v>
      </c>
      <c r="C319" s="139" t="s">
        <v>265</v>
      </c>
      <c r="D319" s="60">
        <v>113730</v>
      </c>
      <c r="E319" s="60">
        <v>161180</v>
      </c>
      <c r="HP319" s="106"/>
      <c r="HQ319" s="106"/>
      <c r="HR319" s="106"/>
      <c r="HS319" s="106"/>
      <c r="HT319" s="106"/>
      <c r="HU319" s="106"/>
      <c r="HV319" s="106"/>
      <c r="HW319" s="106"/>
      <c r="HX319" s="106"/>
      <c r="HY319" s="106"/>
      <c r="HZ319" s="106"/>
      <c r="IA319" s="106"/>
      <c r="IB319" s="106"/>
      <c r="IC319" s="106"/>
      <c r="ID319" s="106"/>
      <c r="IE319" s="106"/>
      <c r="IF319" s="106"/>
    </row>
    <row r="320" spans="1:240" s="107" customFormat="1">
      <c r="A320" s="97" t="s">
        <v>798</v>
      </c>
      <c r="B320" s="117" t="s">
        <v>1684</v>
      </c>
      <c r="C320" s="139" t="s">
        <v>265</v>
      </c>
      <c r="D320" s="60">
        <v>1202170</v>
      </c>
      <c r="E320" s="60">
        <v>2301458</v>
      </c>
      <c r="HP320" s="106"/>
      <c r="HQ320" s="106"/>
      <c r="HR320" s="106"/>
      <c r="HS320" s="106"/>
      <c r="HT320" s="106"/>
      <c r="HU320" s="106"/>
      <c r="HV320" s="106"/>
      <c r="HW320" s="106"/>
      <c r="HX320" s="106"/>
      <c r="HY320" s="106"/>
      <c r="HZ320" s="106"/>
      <c r="IA320" s="106"/>
      <c r="IB320" s="106"/>
      <c r="IC320" s="106"/>
      <c r="ID320" s="106"/>
      <c r="IE320" s="106"/>
      <c r="IF320" s="106"/>
    </row>
    <row r="321" spans="1:240" s="107" customFormat="1">
      <c r="A321" s="97" t="s">
        <v>1685</v>
      </c>
      <c r="B321" s="117" t="s">
        <v>1686</v>
      </c>
      <c r="C321" s="139" t="s">
        <v>265</v>
      </c>
      <c r="D321" s="60">
        <v>4000</v>
      </c>
      <c r="E321" s="60">
        <v>110676</v>
      </c>
      <c r="HP321" s="106"/>
      <c r="HQ321" s="106"/>
      <c r="HR321" s="106"/>
      <c r="HS321" s="106"/>
      <c r="HT321" s="106"/>
      <c r="HU321" s="106"/>
      <c r="HV321" s="106"/>
      <c r="HW321" s="106"/>
      <c r="HX321" s="106"/>
      <c r="HY321" s="106"/>
      <c r="HZ321" s="106"/>
      <c r="IA321" s="106"/>
      <c r="IB321" s="106"/>
      <c r="IC321" s="106"/>
      <c r="ID321" s="106"/>
      <c r="IE321" s="106"/>
      <c r="IF321" s="106"/>
    </row>
    <row r="322" spans="1:240" s="107" customFormat="1" ht="15.75" customHeight="1">
      <c r="A322" s="99" t="s">
        <v>800</v>
      </c>
      <c r="B322" s="116" t="s">
        <v>801</v>
      </c>
      <c r="C322" s="136"/>
      <c r="D322" s="58">
        <f>D323</f>
        <v>7031290</v>
      </c>
      <c r="E322" s="58">
        <f>E323</f>
        <v>9314347.2400000002</v>
      </c>
      <c r="HP322" s="106"/>
      <c r="HQ322" s="106"/>
      <c r="HR322" s="106"/>
      <c r="HS322" s="106"/>
      <c r="HT322" s="106"/>
      <c r="HU322" s="106"/>
      <c r="HV322" s="106"/>
      <c r="HW322" s="106"/>
      <c r="HX322" s="106"/>
      <c r="HY322" s="106"/>
      <c r="HZ322" s="106"/>
      <c r="IA322" s="106"/>
      <c r="IB322" s="106"/>
      <c r="IC322" s="106"/>
      <c r="ID322" s="106"/>
      <c r="IE322" s="106"/>
      <c r="IF322" s="106"/>
    </row>
    <row r="323" spans="1:240" s="107" customFormat="1" ht="20.25" customHeight="1">
      <c r="A323" s="99" t="s">
        <v>802</v>
      </c>
      <c r="B323" s="116" t="s">
        <v>803</v>
      </c>
      <c r="C323" s="136"/>
      <c r="D323" s="58">
        <f>SUM(D324:D329)</f>
        <v>7031290</v>
      </c>
      <c r="E323" s="58">
        <f>SUM(E324:E329)</f>
        <v>9314347.2400000002</v>
      </c>
      <c r="HP323" s="106"/>
      <c r="HQ323" s="106"/>
      <c r="HR323" s="106"/>
      <c r="HS323" s="106"/>
      <c r="HT323" s="106"/>
      <c r="HU323" s="106"/>
      <c r="HV323" s="106"/>
      <c r="HW323" s="106"/>
      <c r="HX323" s="106"/>
      <c r="HY323" s="106"/>
      <c r="HZ323" s="106"/>
      <c r="IA323" s="106"/>
      <c r="IB323" s="106"/>
      <c r="IC323" s="106"/>
      <c r="ID323" s="106"/>
      <c r="IE323" s="106"/>
      <c r="IF323" s="106"/>
    </row>
    <row r="324" spans="1:240" s="107" customFormat="1" ht="12.75" customHeight="1">
      <c r="A324" s="97" t="s">
        <v>804</v>
      </c>
      <c r="B324" s="117" t="s">
        <v>805</v>
      </c>
      <c r="C324" s="139" t="s">
        <v>295</v>
      </c>
      <c r="D324" s="60">
        <v>171600</v>
      </c>
      <c r="E324" s="60">
        <v>158400</v>
      </c>
      <c r="HP324" s="106"/>
      <c r="HQ324" s="106"/>
      <c r="HR324" s="106"/>
      <c r="HS324" s="106"/>
      <c r="HT324" s="106"/>
      <c r="HU324" s="106"/>
      <c r="HV324" s="106"/>
      <c r="HW324" s="106"/>
      <c r="HX324" s="106"/>
      <c r="HY324" s="106"/>
      <c r="HZ324" s="106"/>
      <c r="IA324" s="106"/>
      <c r="IB324" s="106"/>
      <c r="IC324" s="106"/>
      <c r="ID324" s="106"/>
      <c r="IE324" s="106"/>
      <c r="IF324" s="106"/>
    </row>
    <row r="325" spans="1:240" s="107" customFormat="1" ht="12" customHeight="1">
      <c r="A325" s="97" t="s">
        <v>806</v>
      </c>
      <c r="B325" s="117" t="s">
        <v>807</v>
      </c>
      <c r="C325" s="139" t="s">
        <v>298</v>
      </c>
      <c r="D325" s="60">
        <v>360000</v>
      </c>
      <c r="E325" s="60">
        <v>460000</v>
      </c>
      <c r="HP325" s="106"/>
      <c r="HQ325" s="106"/>
      <c r="HR325" s="106"/>
      <c r="HS325" s="106"/>
      <c r="HT325" s="106"/>
      <c r="HU325" s="106"/>
      <c r="HV325" s="106"/>
      <c r="HW325" s="106"/>
      <c r="HX325" s="106"/>
      <c r="HY325" s="106"/>
      <c r="HZ325" s="106"/>
      <c r="IA325" s="106"/>
      <c r="IB325" s="106"/>
      <c r="IC325" s="106"/>
      <c r="ID325" s="106"/>
      <c r="IE325" s="106"/>
      <c r="IF325" s="106"/>
    </row>
    <row r="326" spans="1:240" s="107" customFormat="1">
      <c r="A326" s="97" t="s">
        <v>808</v>
      </c>
      <c r="B326" s="117" t="s">
        <v>809</v>
      </c>
      <c r="C326" s="139" t="s">
        <v>307</v>
      </c>
      <c r="D326" s="60">
        <v>1012375</v>
      </c>
      <c r="E326" s="60">
        <v>934500</v>
      </c>
      <c r="HP326" s="106"/>
      <c r="HQ326" s="106"/>
      <c r="HR326" s="106"/>
      <c r="HS326" s="106"/>
      <c r="HT326" s="106"/>
      <c r="HU326" s="106"/>
      <c r="HV326" s="106"/>
      <c r="HW326" s="106"/>
      <c r="HX326" s="106"/>
      <c r="HY326" s="106"/>
      <c r="HZ326" s="106"/>
      <c r="IA326" s="106"/>
      <c r="IB326" s="106"/>
      <c r="IC326" s="106"/>
      <c r="ID326" s="106"/>
      <c r="IE326" s="106"/>
      <c r="IF326" s="106"/>
    </row>
    <row r="327" spans="1:240" s="107" customFormat="1">
      <c r="A327" s="97" t="s">
        <v>812</v>
      </c>
      <c r="B327" s="97" t="s">
        <v>813</v>
      </c>
      <c r="C327" s="98" t="s">
        <v>307</v>
      </c>
      <c r="D327" s="60">
        <v>3750000</v>
      </c>
      <c r="E327" s="60">
        <v>6000000</v>
      </c>
      <c r="HP327" s="106"/>
      <c r="HQ327" s="106"/>
      <c r="HR327" s="106"/>
      <c r="HS327" s="106"/>
      <c r="HT327" s="106"/>
      <c r="HU327" s="106"/>
      <c r="HV327" s="106"/>
      <c r="HW327" s="106"/>
      <c r="HX327" s="106"/>
      <c r="HY327" s="106"/>
      <c r="HZ327" s="106"/>
      <c r="IA327" s="106"/>
      <c r="IB327" s="106"/>
      <c r="IC327" s="106"/>
      <c r="ID327" s="106"/>
      <c r="IE327" s="106"/>
      <c r="IF327" s="106"/>
    </row>
    <row r="328" spans="1:240" s="107" customFormat="1">
      <c r="A328" s="97"/>
      <c r="B328" s="97" t="s">
        <v>815</v>
      </c>
      <c r="C328" s="98" t="s">
        <v>257</v>
      </c>
      <c r="D328" s="60"/>
      <c r="E328" s="60">
        <v>24132.240000000002</v>
      </c>
      <c r="HP328" s="106"/>
      <c r="HQ328" s="106"/>
      <c r="HR328" s="106"/>
      <c r="HS328" s="106"/>
      <c r="HT328" s="106"/>
      <c r="HU328" s="106"/>
      <c r="HV328" s="106"/>
      <c r="HW328" s="106"/>
      <c r="HX328" s="106"/>
      <c r="HY328" s="106"/>
      <c r="HZ328" s="106"/>
      <c r="IA328" s="106"/>
      <c r="IB328" s="106"/>
      <c r="IC328" s="106"/>
      <c r="ID328" s="106"/>
      <c r="IE328" s="106"/>
      <c r="IF328" s="106"/>
    </row>
    <row r="329" spans="1:240" s="107" customFormat="1">
      <c r="A329" s="97" t="s">
        <v>816</v>
      </c>
      <c r="B329" s="97" t="s">
        <v>817</v>
      </c>
      <c r="C329" s="98" t="s">
        <v>1565</v>
      </c>
      <c r="D329" s="60">
        <v>1737315</v>
      </c>
      <c r="E329" s="60">
        <v>1737315</v>
      </c>
      <c r="HP329" s="106"/>
      <c r="HQ329" s="106"/>
      <c r="HR329" s="106"/>
      <c r="HS329" s="106"/>
      <c r="HT329" s="106"/>
      <c r="HU329" s="106"/>
      <c r="HV329" s="106"/>
      <c r="HW329" s="106"/>
      <c r="HX329" s="106"/>
      <c r="HY329" s="106"/>
      <c r="HZ329" s="106"/>
      <c r="IA329" s="106"/>
      <c r="IB329" s="106"/>
      <c r="IC329" s="106"/>
      <c r="ID329" s="106"/>
      <c r="IE329" s="106"/>
      <c r="IF329" s="106"/>
    </row>
    <row r="330" spans="1:240" s="107" customFormat="1">
      <c r="A330" s="99" t="s">
        <v>818</v>
      </c>
      <c r="B330" s="116" t="s">
        <v>819</v>
      </c>
      <c r="C330" s="136"/>
      <c r="D330" s="58">
        <f>SUM(D331+D335+D339)</f>
        <v>1528010.11</v>
      </c>
      <c r="E330" s="58">
        <f>SUM(E331+E335+E339)</f>
        <v>1370902.2700000003</v>
      </c>
      <c r="HP330" s="106"/>
      <c r="HQ330" s="106"/>
      <c r="HR330" s="106"/>
      <c r="HS330" s="106"/>
      <c r="HT330" s="106"/>
      <c r="HU330" s="106"/>
      <c r="HV330" s="106"/>
      <c r="HW330" s="106"/>
      <c r="HX330" s="106"/>
      <c r="HY330" s="106"/>
      <c r="HZ330" s="106"/>
      <c r="IA330" s="106"/>
      <c r="IB330" s="106"/>
      <c r="IC330" s="106"/>
      <c r="ID330" s="106"/>
      <c r="IE330" s="106"/>
      <c r="IF330" s="106"/>
    </row>
    <row r="331" spans="1:240" s="107" customFormat="1" ht="16.5" customHeight="1">
      <c r="A331" s="99" t="s">
        <v>820</v>
      </c>
      <c r="B331" s="116" t="s">
        <v>821</v>
      </c>
      <c r="C331" s="136"/>
      <c r="D331" s="58">
        <f>SUM(D332:D334)</f>
        <v>534429.57000000007</v>
      </c>
      <c r="E331" s="58">
        <f>SUM(E332:E334)</f>
        <v>563374.91</v>
      </c>
      <c r="HP331" s="106"/>
      <c r="HQ331" s="106"/>
      <c r="HR331" s="106"/>
      <c r="HS331" s="106"/>
      <c r="HT331" s="106"/>
      <c r="HU331" s="106"/>
      <c r="HV331" s="106"/>
      <c r="HW331" s="106"/>
      <c r="HX331" s="106"/>
      <c r="HY331" s="106"/>
      <c r="HZ331" s="106"/>
      <c r="IA331" s="106"/>
      <c r="IB331" s="106"/>
      <c r="IC331" s="106"/>
      <c r="ID331" s="106"/>
      <c r="IE331" s="106"/>
      <c r="IF331" s="106"/>
    </row>
    <row r="332" spans="1:240" s="107" customFormat="1" ht="15" customHeight="1">
      <c r="A332" s="97" t="s">
        <v>824</v>
      </c>
      <c r="B332" s="117" t="s">
        <v>825</v>
      </c>
      <c r="C332" s="139" t="s">
        <v>277</v>
      </c>
      <c r="D332" s="60">
        <v>249999.9</v>
      </c>
      <c r="E332" s="60">
        <v>183333.26</v>
      </c>
      <c r="HP332" s="106"/>
      <c r="HQ332" s="106"/>
      <c r="HR332" s="106"/>
      <c r="HS332" s="106"/>
      <c r="HT332" s="106"/>
      <c r="HU332" s="106"/>
      <c r="HV332" s="106"/>
      <c r="HW332" s="106"/>
      <c r="HX332" s="106"/>
      <c r="HY332" s="106"/>
      <c r="HZ332" s="106"/>
      <c r="IA332" s="106"/>
      <c r="IB332" s="106"/>
      <c r="IC332" s="106"/>
      <c r="ID332" s="106"/>
      <c r="IE332" s="106"/>
      <c r="IF332" s="106"/>
    </row>
    <row r="333" spans="1:240" s="107" customFormat="1">
      <c r="A333" s="97" t="s">
        <v>1687</v>
      </c>
      <c r="B333" s="97" t="s">
        <v>1688</v>
      </c>
      <c r="C333" s="98" t="s">
        <v>277</v>
      </c>
      <c r="D333" s="60">
        <v>167714.75</v>
      </c>
      <c r="E333" s="60">
        <v>0</v>
      </c>
      <c r="HP333" s="106"/>
      <c r="HQ333" s="106"/>
      <c r="HR333" s="106"/>
      <c r="HS333" s="106"/>
      <c r="HT333" s="106"/>
      <c r="HU333" s="106"/>
      <c r="HV333" s="106"/>
      <c r="HW333" s="106"/>
      <c r="HX333" s="106"/>
      <c r="HY333" s="106"/>
      <c r="HZ333" s="106"/>
      <c r="IA333" s="106"/>
      <c r="IB333" s="106"/>
      <c r="IC333" s="106"/>
      <c r="ID333" s="106"/>
      <c r="IE333" s="106"/>
      <c r="IF333" s="106"/>
    </row>
    <row r="334" spans="1:240" s="107" customFormat="1">
      <c r="A334" s="97" t="s">
        <v>1689</v>
      </c>
      <c r="B334" s="97" t="s">
        <v>1690</v>
      </c>
      <c r="C334" s="98" t="s">
        <v>277</v>
      </c>
      <c r="D334" s="60">
        <v>116714.92</v>
      </c>
      <c r="E334" s="60">
        <v>380041.65</v>
      </c>
      <c r="HP334" s="106"/>
      <c r="HQ334" s="106"/>
      <c r="HR334" s="106"/>
      <c r="HS334" s="106"/>
      <c r="HT334" s="106"/>
      <c r="HU334" s="106"/>
      <c r="HV334" s="106"/>
      <c r="HW334" s="106"/>
      <c r="HX334" s="106"/>
      <c r="HY334" s="106"/>
      <c r="HZ334" s="106"/>
      <c r="IA334" s="106"/>
      <c r="IB334" s="106"/>
      <c r="IC334" s="106"/>
      <c r="ID334" s="106"/>
      <c r="IE334" s="106"/>
      <c r="IF334" s="106"/>
    </row>
    <row r="335" spans="1:240" s="107" customFormat="1">
      <c r="A335" s="99" t="s">
        <v>832</v>
      </c>
      <c r="B335" s="116" t="s">
        <v>833</v>
      </c>
      <c r="C335" s="136"/>
      <c r="D335" s="58">
        <f>SUM(D336:D338)</f>
        <v>993580.54</v>
      </c>
      <c r="E335" s="58">
        <f>SUM(E336:E338)</f>
        <v>675616.33000000007</v>
      </c>
      <c r="HP335" s="106"/>
      <c r="HQ335" s="106"/>
      <c r="HR335" s="106"/>
      <c r="HS335" s="106"/>
      <c r="HT335" s="106"/>
      <c r="HU335" s="106"/>
      <c r="HV335" s="106"/>
      <c r="HW335" s="106"/>
      <c r="HX335" s="106"/>
      <c r="HY335" s="106"/>
      <c r="HZ335" s="106"/>
      <c r="IA335" s="106"/>
      <c r="IB335" s="106"/>
      <c r="IC335" s="106"/>
      <c r="ID335" s="106"/>
      <c r="IE335" s="106"/>
      <c r="IF335" s="106"/>
    </row>
    <row r="336" spans="1:240" s="107" customFormat="1">
      <c r="A336" s="97" t="s">
        <v>834</v>
      </c>
      <c r="B336" s="117" t="s">
        <v>835</v>
      </c>
      <c r="C336" s="139" t="s">
        <v>277</v>
      </c>
      <c r="D336" s="60">
        <v>785140.38</v>
      </c>
      <c r="E336" s="60">
        <v>510904.14</v>
      </c>
      <c r="HP336" s="106"/>
      <c r="HQ336" s="106"/>
      <c r="HR336" s="106"/>
      <c r="HS336" s="106"/>
      <c r="HT336" s="106"/>
      <c r="HU336" s="106"/>
      <c r="HV336" s="106"/>
      <c r="HW336" s="106"/>
      <c r="HX336" s="106"/>
      <c r="HY336" s="106"/>
      <c r="HZ336" s="106"/>
      <c r="IA336" s="106"/>
      <c r="IB336" s="106"/>
      <c r="IC336" s="106"/>
      <c r="ID336" s="106"/>
      <c r="IE336" s="106"/>
      <c r="IF336" s="106"/>
    </row>
    <row r="337" spans="1:240" s="107" customFormat="1">
      <c r="A337" s="97" t="s">
        <v>836</v>
      </c>
      <c r="B337" s="97" t="s">
        <v>837</v>
      </c>
      <c r="C337" s="98" t="s">
        <v>277</v>
      </c>
      <c r="D337" s="60">
        <v>172080.72</v>
      </c>
      <c r="E337" s="60">
        <v>118845.43</v>
      </c>
      <c r="HP337" s="106"/>
      <c r="HQ337" s="106"/>
      <c r="HR337" s="106"/>
      <c r="HS337" s="106"/>
      <c r="HT337" s="106"/>
      <c r="HU337" s="106"/>
      <c r="HV337" s="106"/>
      <c r="HW337" s="106"/>
      <c r="HX337" s="106"/>
      <c r="HY337" s="106"/>
      <c r="HZ337" s="106"/>
      <c r="IA337" s="106"/>
      <c r="IB337" s="106"/>
      <c r="IC337" s="106"/>
      <c r="ID337" s="106"/>
      <c r="IE337" s="106"/>
      <c r="IF337" s="106"/>
    </row>
    <row r="338" spans="1:240" s="107" customFormat="1">
      <c r="A338" s="97" t="s">
        <v>838</v>
      </c>
      <c r="B338" s="97" t="s">
        <v>839</v>
      </c>
      <c r="C338" s="98" t="s">
        <v>277</v>
      </c>
      <c r="D338" s="60">
        <v>36359.440000000002</v>
      </c>
      <c r="E338" s="60">
        <v>45866.76</v>
      </c>
      <c r="HP338" s="106"/>
      <c r="HQ338" s="106"/>
      <c r="HR338" s="106"/>
      <c r="HS338" s="106"/>
      <c r="HT338" s="106"/>
      <c r="HU338" s="106"/>
      <c r="HV338" s="106"/>
      <c r="HW338" s="106"/>
      <c r="HX338" s="106"/>
      <c r="HY338" s="106"/>
      <c r="HZ338" s="106"/>
      <c r="IA338" s="106"/>
      <c r="IB338" s="106"/>
      <c r="IC338" s="106"/>
      <c r="ID338" s="106"/>
      <c r="IE338" s="106"/>
      <c r="IF338" s="106"/>
    </row>
    <row r="339" spans="1:240" s="107" customFormat="1">
      <c r="A339" s="99" t="s">
        <v>840</v>
      </c>
      <c r="B339" s="116" t="s">
        <v>841</v>
      </c>
      <c r="C339" s="136"/>
      <c r="D339" s="58">
        <f>D340</f>
        <v>0</v>
      </c>
      <c r="E339" s="58">
        <f>E340</f>
        <v>131911.03</v>
      </c>
      <c r="HP339" s="106"/>
      <c r="HQ339" s="106"/>
      <c r="HR339" s="106"/>
      <c r="HS339" s="106"/>
      <c r="HT339" s="106"/>
      <c r="HU339" s="106"/>
      <c r="HV339" s="106"/>
      <c r="HW339" s="106"/>
      <c r="HX339" s="106"/>
      <c r="HY339" s="106"/>
      <c r="HZ339" s="106"/>
      <c r="IA339" s="106"/>
      <c r="IB339" s="106"/>
      <c r="IC339" s="106"/>
      <c r="ID339" s="106"/>
      <c r="IE339" s="106"/>
      <c r="IF339" s="106"/>
    </row>
    <row r="340" spans="1:240" s="107" customFormat="1">
      <c r="A340" s="97" t="s">
        <v>842</v>
      </c>
      <c r="B340" s="117" t="s">
        <v>843</v>
      </c>
      <c r="C340" s="139" t="s">
        <v>277</v>
      </c>
      <c r="D340" s="60">
        <v>0</v>
      </c>
      <c r="E340" s="60">
        <v>131911.03</v>
      </c>
      <c r="HP340" s="106"/>
      <c r="HQ340" s="106"/>
      <c r="HR340" s="106"/>
      <c r="HS340" s="106"/>
      <c r="HT340" s="106"/>
      <c r="HU340" s="106"/>
      <c r="HV340" s="106"/>
      <c r="HW340" s="106"/>
      <c r="HX340" s="106"/>
      <c r="HY340" s="106"/>
      <c r="HZ340" s="106"/>
      <c r="IA340" s="106"/>
      <c r="IB340" s="106"/>
      <c r="IC340" s="106"/>
      <c r="ID340" s="106"/>
      <c r="IE340" s="106"/>
      <c r="IF340" s="106"/>
    </row>
    <row r="341" spans="1:240" s="107" customFormat="1">
      <c r="A341" s="99" t="s">
        <v>848</v>
      </c>
      <c r="B341" s="116" t="s">
        <v>849</v>
      </c>
      <c r="C341" s="136"/>
      <c r="D341" s="58">
        <f>SUM(D342)</f>
        <v>1600365.62</v>
      </c>
      <c r="E341" s="58">
        <f>SUM(E342)</f>
        <v>1430289.4</v>
      </c>
      <c r="HP341" s="106"/>
      <c r="HQ341" s="106"/>
      <c r="HR341" s="106"/>
      <c r="HS341" s="106"/>
      <c r="HT341" s="106"/>
      <c r="HU341" s="106"/>
      <c r="HV341" s="106"/>
      <c r="HW341" s="106"/>
      <c r="HX341" s="106"/>
      <c r="HY341" s="106"/>
      <c r="HZ341" s="106"/>
      <c r="IA341" s="106"/>
      <c r="IB341" s="106"/>
      <c r="IC341" s="106"/>
      <c r="ID341" s="106"/>
      <c r="IE341" s="106"/>
      <c r="IF341" s="106"/>
    </row>
    <row r="342" spans="1:240" s="107" customFormat="1" ht="14.25" customHeight="1">
      <c r="A342" s="99" t="s">
        <v>854</v>
      </c>
      <c r="B342" s="116" t="s">
        <v>855</v>
      </c>
      <c r="C342" s="136"/>
      <c r="D342" s="58">
        <f>D343</f>
        <v>1600365.62</v>
      </c>
      <c r="E342" s="58">
        <f>E343</f>
        <v>1430289.4</v>
      </c>
      <c r="HP342" s="106"/>
      <c r="HQ342" s="106"/>
      <c r="HR342" s="106"/>
      <c r="HS342" s="106"/>
      <c r="HT342" s="106"/>
      <c r="HU342" s="106"/>
      <c r="HV342" s="106"/>
      <c r="HW342" s="106"/>
      <c r="HX342" s="106"/>
      <c r="HY342" s="106"/>
      <c r="HZ342" s="106"/>
      <c r="IA342" s="106"/>
      <c r="IB342" s="106"/>
      <c r="IC342" s="106"/>
      <c r="ID342" s="106"/>
      <c r="IE342" s="106"/>
      <c r="IF342" s="106"/>
    </row>
    <row r="343" spans="1:240" s="107" customFormat="1">
      <c r="A343" s="97" t="s">
        <v>856</v>
      </c>
      <c r="B343" s="117" t="s">
        <v>857</v>
      </c>
      <c r="C343" s="139" t="s">
        <v>280</v>
      </c>
      <c r="D343" s="60">
        <v>1600365.62</v>
      </c>
      <c r="E343" s="60">
        <v>1430289.4</v>
      </c>
      <c r="HP343" s="106"/>
      <c r="HQ343" s="106"/>
      <c r="HR343" s="106"/>
      <c r="HS343" s="106"/>
      <c r="HT343" s="106"/>
      <c r="HU343" s="106"/>
      <c r="HV343" s="106"/>
      <c r="HW343" s="106"/>
      <c r="HX343" s="106"/>
      <c r="HY343" s="106"/>
      <c r="HZ343" s="106"/>
      <c r="IA343" s="106"/>
      <c r="IB343" s="106"/>
      <c r="IC343" s="106"/>
      <c r="ID343" s="106"/>
      <c r="IE343" s="106"/>
      <c r="IF343" s="106"/>
    </row>
    <row r="344" spans="1:240" s="107" customFormat="1">
      <c r="A344" s="99" t="s">
        <v>858</v>
      </c>
      <c r="B344" s="116" t="s">
        <v>859</v>
      </c>
      <c r="C344" s="136"/>
      <c r="D344" s="58">
        <f>SUM(D345:D345)</f>
        <v>57000</v>
      </c>
      <c r="E344" s="58">
        <f>SUM(E345:E345)</f>
        <v>30000</v>
      </c>
      <c r="HP344" s="106"/>
      <c r="HQ344" s="106"/>
      <c r="HR344" s="106"/>
      <c r="HS344" s="106"/>
      <c r="HT344" s="106"/>
      <c r="HU344" s="106"/>
      <c r="HV344" s="106"/>
      <c r="HW344" s="106"/>
      <c r="HX344" s="106"/>
      <c r="HY344" s="106"/>
      <c r="HZ344" s="106"/>
      <c r="IA344" s="106"/>
      <c r="IB344" s="106"/>
      <c r="IC344" s="106"/>
      <c r="ID344" s="106"/>
      <c r="IE344" s="106"/>
      <c r="IF344" s="106"/>
    </row>
    <row r="345" spans="1:240" s="107" customFormat="1" ht="12.75" customHeight="1">
      <c r="A345" s="97" t="s">
        <v>1691</v>
      </c>
      <c r="B345" s="117" t="s">
        <v>1692</v>
      </c>
      <c r="C345" s="139" t="s">
        <v>316</v>
      </c>
      <c r="D345" s="60">
        <v>57000</v>
      </c>
      <c r="E345" s="60">
        <v>30000</v>
      </c>
      <c r="HP345" s="106"/>
      <c r="HQ345" s="106"/>
      <c r="HR345" s="106"/>
      <c r="HS345" s="106"/>
      <c r="HT345" s="106"/>
      <c r="HU345" s="106"/>
      <c r="HV345" s="106"/>
      <c r="HW345" s="106"/>
      <c r="HX345" s="106"/>
      <c r="HY345" s="106"/>
      <c r="HZ345" s="106"/>
      <c r="IA345" s="106"/>
      <c r="IB345" s="106"/>
      <c r="IC345" s="106"/>
      <c r="ID345" s="106"/>
      <c r="IE345" s="106"/>
      <c r="IF345" s="106"/>
    </row>
    <row r="346" spans="1:240" s="107" customFormat="1" ht="22.5">
      <c r="A346" s="99" t="s">
        <v>866</v>
      </c>
      <c r="B346" s="116" t="s">
        <v>1693</v>
      </c>
      <c r="C346" s="136"/>
      <c r="D346" s="58">
        <f>SUM(D347:D356)</f>
        <v>2266550.6800000002</v>
      </c>
      <c r="E346" s="58">
        <f>SUM(E347:E356)</f>
        <v>2487937.6700000004</v>
      </c>
      <c r="HP346" s="106"/>
      <c r="HQ346" s="106"/>
      <c r="HR346" s="106"/>
      <c r="HS346" s="106"/>
      <c r="HT346" s="106"/>
      <c r="HU346" s="106"/>
      <c r="HV346" s="106"/>
      <c r="HW346" s="106"/>
      <c r="HX346" s="106"/>
      <c r="HY346" s="106"/>
      <c r="HZ346" s="106"/>
      <c r="IA346" s="106"/>
      <c r="IB346" s="106"/>
      <c r="IC346" s="106"/>
      <c r="ID346" s="106"/>
      <c r="IE346" s="106"/>
      <c r="IF346" s="106"/>
    </row>
    <row r="347" spans="1:240" s="107" customFormat="1" hidden="1">
      <c r="A347" s="97" t="s">
        <v>871</v>
      </c>
      <c r="B347" s="117" t="s">
        <v>872</v>
      </c>
      <c r="C347" s="139" t="s">
        <v>405</v>
      </c>
      <c r="D347" s="60">
        <v>754000</v>
      </c>
      <c r="E347" s="60">
        <v>708500</v>
      </c>
      <c r="HP347" s="106"/>
      <c r="HQ347" s="106"/>
      <c r="HR347" s="106"/>
      <c r="HS347" s="106"/>
      <c r="HT347" s="106"/>
      <c r="HU347" s="106"/>
      <c r="HV347" s="106"/>
      <c r="HW347" s="106"/>
      <c r="HX347" s="106"/>
      <c r="HY347" s="106"/>
      <c r="HZ347" s="106"/>
      <c r="IA347" s="106"/>
      <c r="IB347" s="106"/>
      <c r="IC347" s="106"/>
      <c r="ID347" s="106"/>
      <c r="IE347" s="106"/>
      <c r="IF347" s="106"/>
    </row>
    <row r="348" spans="1:240" s="107" customFormat="1" hidden="1">
      <c r="A348" s="97" t="s">
        <v>873</v>
      </c>
      <c r="B348" s="117" t="s">
        <v>874</v>
      </c>
      <c r="C348" s="139" t="s">
        <v>402</v>
      </c>
      <c r="D348" s="60">
        <v>253570.62</v>
      </c>
      <c r="E348" s="60">
        <v>504000</v>
      </c>
      <c r="HP348" s="106"/>
      <c r="HQ348" s="106"/>
      <c r="HR348" s="106"/>
      <c r="HS348" s="106"/>
      <c r="HT348" s="106"/>
      <c r="HU348" s="106"/>
      <c r="HV348" s="106"/>
      <c r="HW348" s="106"/>
      <c r="HX348" s="106"/>
      <c r="HY348" s="106"/>
      <c r="HZ348" s="106"/>
      <c r="IA348" s="106"/>
      <c r="IB348" s="106"/>
      <c r="IC348" s="106"/>
      <c r="ID348" s="106"/>
      <c r="IE348" s="106"/>
      <c r="IF348" s="106"/>
    </row>
    <row r="349" spans="1:240" s="107" customFormat="1" hidden="1">
      <c r="A349" s="97" t="s">
        <v>875</v>
      </c>
      <c r="B349" s="117" t="s">
        <v>876</v>
      </c>
      <c r="C349" s="139" t="s">
        <v>408</v>
      </c>
      <c r="D349" s="60">
        <v>545786.71</v>
      </c>
      <c r="E349" s="60">
        <v>797747.93</v>
      </c>
      <c r="HP349" s="106"/>
      <c r="HQ349" s="106"/>
      <c r="HR349" s="106"/>
      <c r="HS349" s="106"/>
      <c r="HT349" s="106"/>
      <c r="HU349" s="106"/>
      <c r="HV349" s="106"/>
      <c r="HW349" s="106"/>
      <c r="HX349" s="106"/>
      <c r="HY349" s="106"/>
      <c r="HZ349" s="106"/>
      <c r="IA349" s="106"/>
      <c r="IB349" s="106"/>
      <c r="IC349" s="106"/>
      <c r="ID349" s="106"/>
      <c r="IE349" s="106"/>
      <c r="IF349" s="106"/>
    </row>
    <row r="350" spans="1:240" s="107" customFormat="1" hidden="1">
      <c r="A350" s="97" t="s">
        <v>877</v>
      </c>
      <c r="B350" s="117" t="s">
        <v>878</v>
      </c>
      <c r="C350" s="139" t="s">
        <v>411</v>
      </c>
      <c r="D350" s="60">
        <v>100722.44</v>
      </c>
      <c r="E350" s="60">
        <v>0</v>
      </c>
      <c r="HP350" s="106"/>
      <c r="HQ350" s="106"/>
      <c r="HR350" s="106"/>
      <c r="HS350" s="106"/>
      <c r="HT350" s="106"/>
      <c r="HU350" s="106"/>
      <c r="HV350" s="106"/>
      <c r="HW350" s="106"/>
      <c r="HX350" s="106"/>
      <c r="HY350" s="106"/>
      <c r="HZ350" s="106"/>
      <c r="IA350" s="106"/>
      <c r="IB350" s="106"/>
      <c r="IC350" s="106"/>
      <c r="ID350" s="106"/>
      <c r="IE350" s="106"/>
      <c r="IF350" s="106"/>
    </row>
    <row r="351" spans="1:240" s="107" customFormat="1" hidden="1">
      <c r="A351" s="97" t="s">
        <v>879</v>
      </c>
      <c r="B351" s="117" t="s">
        <v>880</v>
      </c>
      <c r="C351" s="139" t="s">
        <v>441</v>
      </c>
      <c r="D351" s="60">
        <v>311557.3</v>
      </c>
      <c r="E351" s="60">
        <v>280280.65999999997</v>
      </c>
      <c r="HP351" s="106"/>
      <c r="HQ351" s="106"/>
      <c r="HR351" s="106"/>
      <c r="HS351" s="106"/>
      <c r="HT351" s="106"/>
      <c r="HU351" s="106"/>
      <c r="HV351" s="106"/>
      <c r="HW351" s="106"/>
      <c r="HX351" s="106"/>
      <c r="HY351" s="106"/>
      <c r="HZ351" s="106"/>
      <c r="IA351" s="106"/>
      <c r="IB351" s="106"/>
      <c r="IC351" s="106"/>
      <c r="ID351" s="106"/>
      <c r="IE351" s="106"/>
      <c r="IF351" s="106"/>
    </row>
    <row r="352" spans="1:240" s="107" customFormat="1" hidden="1">
      <c r="A352" s="97" t="s">
        <v>881</v>
      </c>
      <c r="B352" s="117" t="s">
        <v>882</v>
      </c>
      <c r="C352" s="139" t="s">
        <v>459</v>
      </c>
      <c r="D352" s="60">
        <v>74410.61</v>
      </c>
      <c r="E352" s="60">
        <v>89509.08</v>
      </c>
      <c r="HP352" s="106"/>
      <c r="HQ352" s="106"/>
      <c r="HR352" s="106"/>
      <c r="HS352" s="106"/>
      <c r="HT352" s="106"/>
      <c r="HU352" s="106"/>
      <c r="HV352" s="106"/>
      <c r="HW352" s="106"/>
      <c r="HX352" s="106"/>
      <c r="HY352" s="106"/>
      <c r="HZ352" s="106"/>
      <c r="IA352" s="106"/>
      <c r="IB352" s="106"/>
      <c r="IC352" s="106"/>
      <c r="ID352" s="106"/>
      <c r="IE352" s="106"/>
      <c r="IF352" s="106"/>
    </row>
    <row r="353" spans="1:240" s="107" customFormat="1" hidden="1">
      <c r="A353" s="97" t="s">
        <v>883</v>
      </c>
      <c r="B353" s="117" t="s">
        <v>884</v>
      </c>
      <c r="C353" s="139" t="s">
        <v>462</v>
      </c>
      <c r="D353" s="60">
        <v>101123</v>
      </c>
      <c r="E353" s="60">
        <v>0</v>
      </c>
      <c r="HP353" s="106"/>
      <c r="HQ353" s="106"/>
      <c r="HR353" s="106"/>
      <c r="HS353" s="106"/>
      <c r="HT353" s="106"/>
      <c r="HU353" s="106"/>
      <c r="HV353" s="106"/>
      <c r="HW353" s="106"/>
      <c r="HX353" s="106"/>
      <c r="HY353" s="106"/>
      <c r="HZ353" s="106"/>
      <c r="IA353" s="106"/>
      <c r="IB353" s="106"/>
      <c r="IC353" s="106"/>
      <c r="ID353" s="106"/>
      <c r="IE353" s="106"/>
      <c r="IF353" s="106"/>
    </row>
    <row r="354" spans="1:240" s="107" customFormat="1" hidden="1">
      <c r="A354" s="97" t="s">
        <v>887</v>
      </c>
      <c r="B354" s="97" t="s">
        <v>888</v>
      </c>
      <c r="C354" s="98" t="s">
        <v>468</v>
      </c>
      <c r="D354" s="60">
        <v>0</v>
      </c>
      <c r="E354" s="60">
        <f>D354</f>
        <v>0</v>
      </c>
      <c r="HP354" s="106"/>
      <c r="HQ354" s="106"/>
      <c r="HR354" s="106"/>
      <c r="HS354" s="106"/>
      <c r="HT354" s="106"/>
      <c r="HU354" s="106"/>
      <c r="HV354" s="106"/>
      <c r="HW354" s="106"/>
      <c r="HX354" s="106"/>
      <c r="HY354" s="106"/>
      <c r="HZ354" s="106"/>
      <c r="IA354" s="106"/>
      <c r="IB354" s="106"/>
      <c r="IC354" s="106"/>
      <c r="ID354" s="106"/>
      <c r="IE354" s="106"/>
      <c r="IF354" s="106"/>
    </row>
    <row r="355" spans="1:240" s="107" customFormat="1" hidden="1">
      <c r="A355" s="97" t="s">
        <v>889</v>
      </c>
      <c r="B355" s="97" t="s">
        <v>890</v>
      </c>
      <c r="C355" s="98" t="s">
        <v>477</v>
      </c>
      <c r="D355" s="60">
        <v>124500</v>
      </c>
      <c r="E355" s="60">
        <v>107900</v>
      </c>
      <c r="HP355" s="106"/>
      <c r="HQ355" s="106"/>
      <c r="HR355" s="106"/>
      <c r="HS355" s="106"/>
      <c r="HT355" s="106"/>
      <c r="HU355" s="106"/>
      <c r="HV355" s="106"/>
      <c r="HW355" s="106"/>
      <c r="HX355" s="106"/>
      <c r="HY355" s="106"/>
      <c r="HZ355" s="106"/>
      <c r="IA355" s="106"/>
      <c r="IB355" s="106"/>
      <c r="IC355" s="106"/>
      <c r="ID355" s="106"/>
      <c r="IE355" s="106"/>
      <c r="IF355" s="106"/>
    </row>
    <row r="356" spans="1:240" hidden="1">
      <c r="A356" s="97" t="s">
        <v>1694</v>
      </c>
      <c r="B356" s="117" t="s">
        <v>1695</v>
      </c>
      <c r="C356" s="139" t="s">
        <v>426</v>
      </c>
      <c r="D356" s="60">
        <v>880</v>
      </c>
      <c r="E356" s="60">
        <v>0</v>
      </c>
    </row>
    <row r="357" spans="1:240" ht="22.5">
      <c r="A357" s="99" t="s">
        <v>891</v>
      </c>
      <c r="B357" s="116" t="s">
        <v>892</v>
      </c>
      <c r="C357" s="136"/>
      <c r="D357" s="58">
        <f>SUM(D358:D362)</f>
        <v>7770390.3399999999</v>
      </c>
      <c r="E357" s="58">
        <f>SUM(E358:E362)</f>
        <v>9113798.2300000004</v>
      </c>
    </row>
    <row r="358" spans="1:240">
      <c r="A358" s="97" t="s">
        <v>893</v>
      </c>
      <c r="B358" s="117" t="s">
        <v>1696</v>
      </c>
      <c r="C358" s="139" t="s">
        <v>485</v>
      </c>
      <c r="D358" s="60">
        <v>6256774.3399999999</v>
      </c>
      <c r="E358" s="60">
        <v>6674638.4699999997</v>
      </c>
    </row>
    <row r="359" spans="1:240" ht="18">
      <c r="A359" s="97" t="s">
        <v>895</v>
      </c>
      <c r="B359" s="117" t="s">
        <v>1697</v>
      </c>
      <c r="C359" s="139" t="s">
        <v>500</v>
      </c>
      <c r="D359" s="60">
        <v>8940</v>
      </c>
      <c r="E359" s="60">
        <v>5600</v>
      </c>
    </row>
    <row r="360" spans="1:240" ht="18">
      <c r="A360" s="97" t="s">
        <v>897</v>
      </c>
      <c r="B360" s="117" t="s">
        <v>1698</v>
      </c>
      <c r="C360" s="139" t="s">
        <v>488</v>
      </c>
      <c r="D360" s="60">
        <v>1058146</v>
      </c>
      <c r="E360" s="60">
        <v>1144714</v>
      </c>
    </row>
    <row r="361" spans="1:240" ht="21" customHeight="1">
      <c r="A361" s="97" t="s">
        <v>899</v>
      </c>
      <c r="B361" s="117" t="s">
        <v>1699</v>
      </c>
      <c r="C361" s="139" t="s">
        <v>491</v>
      </c>
      <c r="D361" s="60">
        <v>0</v>
      </c>
      <c r="E361" s="60">
        <v>94190.11</v>
      </c>
    </row>
    <row r="362" spans="1:240" ht="22.5">
      <c r="A362" s="99" t="s">
        <v>901</v>
      </c>
      <c r="B362" s="116" t="s">
        <v>1700</v>
      </c>
      <c r="C362" s="136"/>
      <c r="D362" s="58">
        <f>SUM(D363:D365)</f>
        <v>446530</v>
      </c>
      <c r="E362" s="58">
        <f>SUM(E363:E367)</f>
        <v>1194655.6500000001</v>
      </c>
    </row>
    <row r="363" spans="1:240" hidden="1">
      <c r="A363" s="97" t="s">
        <v>903</v>
      </c>
      <c r="B363" s="117" t="s">
        <v>1701</v>
      </c>
      <c r="C363" s="139" t="s">
        <v>564</v>
      </c>
      <c r="D363" s="60">
        <v>0</v>
      </c>
      <c r="E363" s="60">
        <v>0</v>
      </c>
    </row>
    <row r="364" spans="1:240" ht="12.75" hidden="1" customHeight="1">
      <c r="A364" s="97" t="s">
        <v>905</v>
      </c>
      <c r="B364" s="117" t="s">
        <v>1702</v>
      </c>
      <c r="C364" s="139" t="s">
        <v>482</v>
      </c>
      <c r="D364" s="60">
        <v>397810</v>
      </c>
      <c r="E364" s="60">
        <v>488348</v>
      </c>
    </row>
    <row r="365" spans="1:240" hidden="1">
      <c r="A365" s="97" t="s">
        <v>907</v>
      </c>
      <c r="B365" s="117" t="s">
        <v>908</v>
      </c>
      <c r="C365" s="139" t="s">
        <v>506</v>
      </c>
      <c r="D365" s="60">
        <v>48720</v>
      </c>
      <c r="E365" s="60">
        <v>205956.8</v>
      </c>
    </row>
    <row r="366" spans="1:240" ht="18" hidden="1">
      <c r="A366" s="97" t="s">
        <v>1703</v>
      </c>
      <c r="B366" s="117" t="s">
        <v>1704</v>
      </c>
      <c r="C366" s="98" t="s">
        <v>494</v>
      </c>
      <c r="D366" s="60"/>
      <c r="E366" s="60">
        <v>452190</v>
      </c>
    </row>
    <row r="367" spans="1:240" hidden="1">
      <c r="A367" s="97" t="s">
        <v>1705</v>
      </c>
      <c r="B367" s="117" t="s">
        <v>1032</v>
      </c>
      <c r="C367" s="98" t="s">
        <v>530</v>
      </c>
      <c r="D367" s="60"/>
      <c r="E367" s="60">
        <v>48160.85</v>
      </c>
    </row>
    <row r="368" spans="1:240" ht="22.5">
      <c r="A368" s="99" t="s">
        <v>909</v>
      </c>
      <c r="B368" s="116" t="s">
        <v>910</v>
      </c>
      <c r="C368" s="136"/>
      <c r="D368" s="58">
        <f>SUM(D369:D372)</f>
        <v>566549.72</v>
      </c>
      <c r="E368" s="58">
        <f>SUM(E369:E372)</f>
        <v>569207.04000000004</v>
      </c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  <c r="BL368" s="106"/>
      <c r="BM368" s="106"/>
      <c r="BN368" s="106"/>
      <c r="BO368" s="106"/>
      <c r="BP368" s="106"/>
      <c r="BQ368" s="106"/>
      <c r="BR368" s="106"/>
      <c r="BS368" s="106"/>
      <c r="BT368" s="106"/>
      <c r="BU368" s="106"/>
      <c r="BV368" s="106"/>
      <c r="BW368" s="106"/>
      <c r="BX368" s="106"/>
      <c r="BY368" s="106"/>
      <c r="BZ368" s="106"/>
      <c r="CA368" s="106"/>
      <c r="CB368" s="106"/>
      <c r="CC368" s="106"/>
      <c r="CD368" s="106"/>
      <c r="CE368" s="106"/>
      <c r="CF368" s="106"/>
      <c r="CG368" s="106"/>
      <c r="CH368" s="106"/>
      <c r="CI368" s="106"/>
      <c r="CJ368" s="106"/>
      <c r="CK368" s="106"/>
      <c r="CL368" s="106"/>
      <c r="CM368" s="106"/>
      <c r="CN368" s="106"/>
      <c r="CO368" s="106"/>
      <c r="CP368" s="106"/>
      <c r="CQ368" s="106"/>
      <c r="CR368" s="106"/>
      <c r="CS368" s="106"/>
      <c r="CT368" s="106"/>
      <c r="CU368" s="106"/>
      <c r="CV368" s="106"/>
      <c r="CW368" s="106"/>
      <c r="CX368" s="106"/>
      <c r="CY368" s="106"/>
      <c r="CZ368" s="106"/>
      <c r="DA368" s="106"/>
      <c r="DB368" s="106"/>
      <c r="DC368" s="106"/>
      <c r="DD368" s="106"/>
      <c r="DE368" s="106"/>
      <c r="DF368" s="106"/>
      <c r="DG368" s="106"/>
      <c r="DH368" s="106"/>
      <c r="DI368" s="106"/>
      <c r="DJ368" s="106"/>
      <c r="DK368" s="106"/>
      <c r="DL368" s="106"/>
      <c r="DM368" s="106"/>
      <c r="DN368" s="106"/>
      <c r="DO368" s="106"/>
      <c r="DP368" s="106"/>
      <c r="DQ368" s="106"/>
      <c r="DR368" s="106"/>
      <c r="DS368" s="106"/>
      <c r="DT368" s="106"/>
      <c r="DU368" s="106"/>
      <c r="DV368" s="106"/>
      <c r="DW368" s="106"/>
      <c r="DX368" s="106"/>
      <c r="DY368" s="106"/>
      <c r="DZ368" s="106"/>
      <c r="EA368" s="106"/>
      <c r="EB368" s="106"/>
      <c r="EC368" s="106"/>
      <c r="ED368" s="106"/>
      <c r="EE368" s="106"/>
      <c r="EF368" s="106"/>
      <c r="EG368" s="106"/>
      <c r="EH368" s="106"/>
      <c r="EI368" s="106"/>
      <c r="EJ368" s="106"/>
      <c r="EK368" s="106"/>
      <c r="EL368" s="106"/>
      <c r="EM368" s="106"/>
      <c r="EN368" s="106"/>
      <c r="EO368" s="106"/>
      <c r="EP368" s="106"/>
      <c r="EQ368" s="106"/>
      <c r="ER368" s="106"/>
      <c r="ES368" s="106"/>
      <c r="ET368" s="106"/>
      <c r="EU368" s="106"/>
      <c r="EV368" s="106"/>
      <c r="EW368" s="106"/>
      <c r="EX368" s="106"/>
      <c r="EY368" s="106"/>
      <c r="EZ368" s="106"/>
      <c r="FA368" s="106"/>
      <c r="FB368" s="106"/>
      <c r="FC368" s="106"/>
      <c r="FD368" s="106"/>
      <c r="FE368" s="106"/>
      <c r="FF368" s="106"/>
      <c r="FG368" s="106"/>
      <c r="FH368" s="106"/>
      <c r="FI368" s="106"/>
      <c r="FJ368" s="106"/>
      <c r="FK368" s="106"/>
      <c r="FL368" s="106"/>
      <c r="FM368" s="106"/>
      <c r="FN368" s="106"/>
      <c r="FO368" s="106"/>
      <c r="FP368" s="106"/>
      <c r="FQ368" s="106"/>
      <c r="FR368" s="106"/>
      <c r="FS368" s="106"/>
      <c r="FT368" s="106"/>
      <c r="FU368" s="106"/>
      <c r="FV368" s="106"/>
      <c r="FW368" s="106"/>
      <c r="FX368" s="106"/>
      <c r="FY368" s="106"/>
      <c r="FZ368" s="106"/>
      <c r="GA368" s="106"/>
      <c r="GB368" s="106"/>
      <c r="GC368" s="106"/>
      <c r="GD368" s="106"/>
      <c r="GE368" s="106"/>
      <c r="GF368" s="106"/>
      <c r="GG368" s="106"/>
      <c r="GH368" s="106"/>
      <c r="GI368" s="106"/>
      <c r="GJ368" s="106"/>
      <c r="GK368" s="106"/>
      <c r="GL368" s="106"/>
      <c r="GM368" s="106"/>
      <c r="GN368" s="106"/>
      <c r="GO368" s="106"/>
      <c r="GP368" s="106"/>
      <c r="GQ368" s="106"/>
      <c r="GR368" s="106"/>
      <c r="GS368" s="106"/>
      <c r="GT368" s="106"/>
      <c r="GU368" s="106"/>
      <c r="GV368" s="106"/>
      <c r="GW368" s="106"/>
      <c r="GX368" s="106"/>
      <c r="GY368" s="106"/>
      <c r="GZ368" s="106"/>
      <c r="HA368" s="106"/>
      <c r="HB368" s="106"/>
      <c r="HC368" s="106"/>
      <c r="HD368" s="106"/>
      <c r="HE368" s="106"/>
      <c r="HF368" s="106"/>
      <c r="HG368" s="106"/>
      <c r="HH368" s="106"/>
      <c r="HI368" s="106"/>
      <c r="HJ368" s="106"/>
      <c r="HK368" s="106"/>
      <c r="HL368" s="106"/>
      <c r="HM368" s="106"/>
      <c r="HN368" s="106"/>
      <c r="HO368" s="106"/>
    </row>
    <row r="369" spans="1:223" ht="13.5" customHeight="1">
      <c r="A369" s="97" t="s">
        <v>911</v>
      </c>
      <c r="B369" s="117" t="s">
        <v>912</v>
      </c>
      <c r="C369" s="139" t="s">
        <v>29</v>
      </c>
      <c r="D369" s="60">
        <v>339929.74</v>
      </c>
      <c r="E369" s="60">
        <v>341524.2</v>
      </c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  <c r="BV369" s="106"/>
      <c r="BW369" s="106"/>
      <c r="BX369" s="106"/>
      <c r="BY369" s="106"/>
      <c r="BZ369" s="106"/>
      <c r="CA369" s="106"/>
      <c r="CB369" s="106"/>
      <c r="CC369" s="106"/>
      <c r="CD369" s="106"/>
      <c r="CE369" s="106"/>
      <c r="CF369" s="106"/>
      <c r="CG369" s="106"/>
      <c r="CH369" s="106"/>
      <c r="CI369" s="106"/>
      <c r="CJ369" s="106"/>
      <c r="CK369" s="106"/>
      <c r="CL369" s="106"/>
      <c r="CM369" s="106"/>
      <c r="CN369" s="106"/>
      <c r="CO369" s="106"/>
      <c r="CP369" s="106"/>
      <c r="CQ369" s="106"/>
      <c r="CR369" s="106"/>
      <c r="CS369" s="106"/>
      <c r="CT369" s="106"/>
      <c r="CU369" s="106"/>
      <c r="CV369" s="106"/>
      <c r="CW369" s="106"/>
      <c r="CX369" s="106"/>
      <c r="CY369" s="106"/>
      <c r="CZ369" s="106"/>
      <c r="DA369" s="106"/>
      <c r="DB369" s="106"/>
      <c r="DC369" s="106"/>
      <c r="DD369" s="106"/>
      <c r="DE369" s="106"/>
      <c r="DF369" s="106"/>
      <c r="DG369" s="106"/>
      <c r="DH369" s="106"/>
      <c r="DI369" s="106"/>
      <c r="DJ369" s="106"/>
      <c r="DK369" s="106"/>
      <c r="DL369" s="106"/>
      <c r="DM369" s="106"/>
      <c r="DN369" s="106"/>
      <c r="DO369" s="106"/>
      <c r="DP369" s="106"/>
      <c r="DQ369" s="106"/>
      <c r="DR369" s="106"/>
      <c r="DS369" s="106"/>
      <c r="DT369" s="106"/>
      <c r="DU369" s="106"/>
      <c r="DV369" s="106"/>
      <c r="DW369" s="106"/>
      <c r="DX369" s="106"/>
      <c r="DY369" s="106"/>
      <c r="DZ369" s="106"/>
      <c r="EA369" s="106"/>
      <c r="EB369" s="106"/>
      <c r="EC369" s="106"/>
      <c r="ED369" s="106"/>
      <c r="EE369" s="106"/>
      <c r="EF369" s="106"/>
      <c r="EG369" s="106"/>
      <c r="EH369" s="106"/>
      <c r="EI369" s="106"/>
      <c r="EJ369" s="106"/>
      <c r="EK369" s="106"/>
      <c r="EL369" s="106"/>
      <c r="EM369" s="106"/>
      <c r="EN369" s="106"/>
      <c r="EO369" s="106"/>
      <c r="EP369" s="106"/>
      <c r="EQ369" s="106"/>
      <c r="ER369" s="106"/>
      <c r="ES369" s="106"/>
      <c r="ET369" s="106"/>
      <c r="EU369" s="106"/>
      <c r="EV369" s="106"/>
      <c r="EW369" s="106"/>
      <c r="EX369" s="106"/>
      <c r="EY369" s="106"/>
      <c r="EZ369" s="106"/>
      <c r="FA369" s="106"/>
      <c r="FB369" s="106"/>
      <c r="FC369" s="106"/>
      <c r="FD369" s="106"/>
      <c r="FE369" s="106"/>
      <c r="FF369" s="106"/>
      <c r="FG369" s="106"/>
      <c r="FH369" s="106"/>
      <c r="FI369" s="106"/>
      <c r="FJ369" s="106"/>
      <c r="FK369" s="106"/>
      <c r="FL369" s="106"/>
      <c r="FM369" s="106"/>
      <c r="FN369" s="106"/>
      <c r="FO369" s="106"/>
      <c r="FP369" s="106"/>
      <c r="FQ369" s="106"/>
      <c r="FR369" s="106"/>
      <c r="FS369" s="106"/>
      <c r="FT369" s="106"/>
      <c r="FU369" s="106"/>
      <c r="FV369" s="106"/>
      <c r="FW369" s="106"/>
      <c r="FX369" s="106"/>
      <c r="FY369" s="106"/>
      <c r="FZ369" s="106"/>
      <c r="GA369" s="106"/>
      <c r="GB369" s="106"/>
      <c r="GC369" s="106"/>
      <c r="GD369" s="106"/>
      <c r="GE369" s="106"/>
      <c r="GF369" s="106"/>
      <c r="GG369" s="106"/>
      <c r="GH369" s="106"/>
      <c r="GI369" s="106"/>
      <c r="GJ369" s="106"/>
      <c r="GK369" s="106"/>
      <c r="GL369" s="106"/>
      <c r="GM369" s="106"/>
      <c r="GN369" s="106"/>
      <c r="GO369" s="106"/>
      <c r="GP369" s="106"/>
      <c r="GQ369" s="106"/>
      <c r="GR369" s="106"/>
      <c r="GS369" s="106"/>
      <c r="GT369" s="106"/>
      <c r="GU369" s="106"/>
      <c r="GV369" s="106"/>
      <c r="GW369" s="106"/>
      <c r="GX369" s="106"/>
      <c r="GY369" s="106"/>
      <c r="GZ369" s="106"/>
      <c r="HA369" s="106"/>
      <c r="HB369" s="106"/>
      <c r="HC369" s="106"/>
      <c r="HD369" s="106"/>
      <c r="HE369" s="106"/>
      <c r="HF369" s="106"/>
      <c r="HG369" s="106"/>
      <c r="HH369" s="106"/>
      <c r="HI369" s="106"/>
      <c r="HJ369" s="106"/>
      <c r="HK369" s="106"/>
      <c r="HL369" s="106"/>
      <c r="HM369" s="106"/>
      <c r="HN369" s="106"/>
      <c r="HO369" s="106"/>
    </row>
    <row r="370" spans="1:223">
      <c r="A370" s="97" t="s">
        <v>913</v>
      </c>
      <c r="B370" s="117" t="s">
        <v>914</v>
      </c>
      <c r="C370" s="139" t="s">
        <v>32</v>
      </c>
      <c r="D370" s="60">
        <v>28327.58</v>
      </c>
      <c r="E370" s="60">
        <v>28460.400000000001</v>
      </c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O370" s="106"/>
      <c r="BP370" s="106"/>
      <c r="BQ370" s="106"/>
      <c r="BR370" s="106"/>
      <c r="BS370" s="106"/>
      <c r="BT370" s="106"/>
      <c r="BU370" s="106"/>
      <c r="BV370" s="106"/>
      <c r="BW370" s="106"/>
      <c r="BX370" s="106"/>
      <c r="BY370" s="106"/>
      <c r="BZ370" s="106"/>
      <c r="CA370" s="106"/>
      <c r="CB370" s="106"/>
      <c r="CC370" s="106"/>
      <c r="CD370" s="106"/>
      <c r="CE370" s="106"/>
      <c r="CF370" s="106"/>
      <c r="CG370" s="106"/>
      <c r="CH370" s="106"/>
      <c r="CI370" s="106"/>
      <c r="CJ370" s="106"/>
      <c r="CK370" s="106"/>
      <c r="CL370" s="106"/>
      <c r="CM370" s="106"/>
      <c r="CN370" s="106"/>
      <c r="CO370" s="106"/>
      <c r="CP370" s="106"/>
      <c r="CQ370" s="106"/>
      <c r="CR370" s="106"/>
      <c r="CS370" s="106"/>
      <c r="CT370" s="106"/>
      <c r="CU370" s="106"/>
      <c r="CV370" s="106"/>
      <c r="CW370" s="106"/>
      <c r="CX370" s="106"/>
      <c r="CY370" s="106"/>
      <c r="CZ370" s="106"/>
      <c r="DA370" s="106"/>
      <c r="DB370" s="106"/>
      <c r="DC370" s="106"/>
      <c r="DD370" s="106"/>
      <c r="DE370" s="106"/>
      <c r="DF370" s="106"/>
      <c r="DG370" s="106"/>
      <c r="DH370" s="106"/>
      <c r="DI370" s="106"/>
      <c r="DJ370" s="106"/>
      <c r="DK370" s="106"/>
      <c r="DL370" s="106"/>
      <c r="DM370" s="106"/>
      <c r="DN370" s="106"/>
      <c r="DO370" s="106"/>
      <c r="DP370" s="106"/>
      <c r="DQ370" s="106"/>
      <c r="DR370" s="106"/>
      <c r="DS370" s="106"/>
      <c r="DT370" s="106"/>
      <c r="DU370" s="106"/>
      <c r="DV370" s="106"/>
      <c r="DW370" s="106"/>
      <c r="DX370" s="106"/>
      <c r="DY370" s="106"/>
      <c r="DZ370" s="106"/>
      <c r="EA370" s="106"/>
      <c r="EB370" s="106"/>
      <c r="EC370" s="106"/>
      <c r="ED370" s="106"/>
      <c r="EE370" s="106"/>
      <c r="EF370" s="106"/>
      <c r="EG370" s="106"/>
      <c r="EH370" s="106"/>
      <c r="EI370" s="106"/>
      <c r="EJ370" s="106"/>
      <c r="EK370" s="106"/>
      <c r="EL370" s="106"/>
      <c r="EM370" s="106"/>
      <c r="EN370" s="106"/>
      <c r="EO370" s="106"/>
      <c r="EP370" s="106"/>
      <c r="EQ370" s="106"/>
      <c r="ER370" s="106"/>
      <c r="ES370" s="106"/>
      <c r="ET370" s="106"/>
      <c r="EU370" s="106"/>
      <c r="EV370" s="106"/>
      <c r="EW370" s="106"/>
      <c r="EX370" s="106"/>
      <c r="EY370" s="106"/>
      <c r="EZ370" s="106"/>
      <c r="FA370" s="106"/>
      <c r="FB370" s="106"/>
      <c r="FC370" s="106"/>
      <c r="FD370" s="106"/>
      <c r="FE370" s="106"/>
      <c r="FF370" s="106"/>
      <c r="FG370" s="106"/>
      <c r="FH370" s="106"/>
      <c r="FI370" s="106"/>
      <c r="FJ370" s="106"/>
      <c r="FK370" s="106"/>
      <c r="FL370" s="106"/>
      <c r="FM370" s="106"/>
      <c r="FN370" s="106"/>
      <c r="FO370" s="106"/>
      <c r="FP370" s="106"/>
      <c r="FQ370" s="106"/>
      <c r="FR370" s="106"/>
      <c r="FS370" s="106"/>
      <c r="FT370" s="106"/>
      <c r="FU370" s="106"/>
      <c r="FV370" s="106"/>
      <c r="FW370" s="106"/>
      <c r="FX370" s="106"/>
      <c r="FY370" s="106"/>
      <c r="FZ370" s="106"/>
      <c r="GA370" s="106"/>
      <c r="GB370" s="106"/>
      <c r="GC370" s="106"/>
      <c r="GD370" s="106"/>
      <c r="GE370" s="106"/>
      <c r="GF370" s="106"/>
      <c r="GG370" s="106"/>
      <c r="GH370" s="106"/>
      <c r="GI370" s="106"/>
      <c r="GJ370" s="106"/>
      <c r="GK370" s="106"/>
      <c r="GL370" s="106"/>
      <c r="GM370" s="106"/>
      <c r="GN370" s="106"/>
      <c r="GO370" s="106"/>
      <c r="GP370" s="106"/>
      <c r="GQ370" s="106"/>
      <c r="GR370" s="106"/>
      <c r="GS370" s="106"/>
      <c r="GT370" s="106"/>
      <c r="GU370" s="106"/>
      <c r="GV370" s="106"/>
      <c r="GW370" s="106"/>
      <c r="GX370" s="106"/>
      <c r="GY370" s="106"/>
      <c r="GZ370" s="106"/>
      <c r="HA370" s="106"/>
      <c r="HB370" s="106"/>
      <c r="HC370" s="106"/>
      <c r="HD370" s="106"/>
      <c r="HE370" s="106"/>
      <c r="HF370" s="106"/>
      <c r="HG370" s="106"/>
      <c r="HH370" s="106"/>
      <c r="HI370" s="106"/>
      <c r="HJ370" s="106"/>
      <c r="HK370" s="106"/>
      <c r="HL370" s="106"/>
      <c r="HM370" s="106"/>
      <c r="HN370" s="106"/>
      <c r="HO370" s="106"/>
    </row>
    <row r="371" spans="1:223">
      <c r="A371" s="97" t="s">
        <v>915</v>
      </c>
      <c r="B371" s="117" t="s">
        <v>916</v>
      </c>
      <c r="C371" s="139" t="s">
        <v>35</v>
      </c>
      <c r="D371" s="60">
        <v>84982.52</v>
      </c>
      <c r="E371" s="60">
        <v>85381.08</v>
      </c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  <c r="BL371" s="106"/>
      <c r="BM371" s="106"/>
      <c r="BN371" s="106"/>
      <c r="BO371" s="106"/>
      <c r="BP371" s="106"/>
      <c r="BQ371" s="106"/>
      <c r="BR371" s="106"/>
      <c r="BS371" s="106"/>
      <c r="BT371" s="106"/>
      <c r="BU371" s="106"/>
      <c r="BV371" s="106"/>
      <c r="BW371" s="106"/>
      <c r="BX371" s="106"/>
      <c r="BY371" s="106"/>
      <c r="BZ371" s="106"/>
      <c r="CA371" s="106"/>
      <c r="CB371" s="106"/>
      <c r="CC371" s="106"/>
      <c r="CD371" s="106"/>
      <c r="CE371" s="106"/>
      <c r="CF371" s="106"/>
      <c r="CG371" s="106"/>
      <c r="CH371" s="106"/>
      <c r="CI371" s="106"/>
      <c r="CJ371" s="106"/>
      <c r="CK371" s="106"/>
      <c r="CL371" s="106"/>
      <c r="CM371" s="106"/>
      <c r="CN371" s="106"/>
      <c r="CO371" s="106"/>
      <c r="CP371" s="106"/>
      <c r="CQ371" s="106"/>
      <c r="CR371" s="106"/>
      <c r="CS371" s="106"/>
      <c r="CT371" s="106"/>
      <c r="CU371" s="106"/>
      <c r="CV371" s="106"/>
      <c r="CW371" s="106"/>
      <c r="CX371" s="106"/>
      <c r="CY371" s="106"/>
      <c r="CZ371" s="106"/>
      <c r="DA371" s="106"/>
      <c r="DB371" s="106"/>
      <c r="DC371" s="106"/>
      <c r="DD371" s="106"/>
      <c r="DE371" s="106"/>
      <c r="DF371" s="106"/>
      <c r="DG371" s="106"/>
      <c r="DH371" s="106"/>
      <c r="DI371" s="106"/>
      <c r="DJ371" s="106"/>
      <c r="DK371" s="106"/>
      <c r="DL371" s="106"/>
      <c r="DM371" s="106"/>
      <c r="DN371" s="106"/>
      <c r="DO371" s="106"/>
      <c r="DP371" s="106"/>
      <c r="DQ371" s="106"/>
      <c r="DR371" s="106"/>
      <c r="DS371" s="106"/>
      <c r="DT371" s="106"/>
      <c r="DU371" s="106"/>
      <c r="DV371" s="106"/>
      <c r="DW371" s="106"/>
      <c r="DX371" s="106"/>
      <c r="DY371" s="106"/>
      <c r="DZ371" s="106"/>
      <c r="EA371" s="106"/>
      <c r="EB371" s="106"/>
      <c r="EC371" s="106"/>
      <c r="ED371" s="106"/>
      <c r="EE371" s="106"/>
      <c r="EF371" s="106"/>
      <c r="EG371" s="106"/>
      <c r="EH371" s="106"/>
      <c r="EI371" s="106"/>
      <c r="EJ371" s="106"/>
      <c r="EK371" s="106"/>
      <c r="EL371" s="106"/>
      <c r="EM371" s="106"/>
      <c r="EN371" s="106"/>
      <c r="EO371" s="106"/>
      <c r="EP371" s="106"/>
      <c r="EQ371" s="106"/>
      <c r="ER371" s="106"/>
      <c r="ES371" s="106"/>
      <c r="ET371" s="106"/>
      <c r="EU371" s="106"/>
      <c r="EV371" s="106"/>
      <c r="EW371" s="106"/>
      <c r="EX371" s="106"/>
      <c r="EY371" s="106"/>
      <c r="EZ371" s="106"/>
      <c r="FA371" s="106"/>
      <c r="FB371" s="106"/>
      <c r="FC371" s="106"/>
      <c r="FD371" s="106"/>
      <c r="FE371" s="106"/>
      <c r="FF371" s="106"/>
      <c r="FG371" s="106"/>
      <c r="FH371" s="106"/>
      <c r="FI371" s="106"/>
      <c r="FJ371" s="106"/>
      <c r="FK371" s="106"/>
      <c r="FL371" s="106"/>
      <c r="FM371" s="106"/>
      <c r="FN371" s="106"/>
      <c r="FO371" s="106"/>
      <c r="FP371" s="106"/>
      <c r="FQ371" s="106"/>
      <c r="FR371" s="106"/>
      <c r="FS371" s="106"/>
      <c r="FT371" s="106"/>
      <c r="FU371" s="106"/>
      <c r="FV371" s="106"/>
      <c r="FW371" s="106"/>
      <c r="FX371" s="106"/>
      <c r="FY371" s="106"/>
      <c r="FZ371" s="106"/>
      <c r="GA371" s="106"/>
      <c r="GB371" s="106"/>
      <c r="GC371" s="106"/>
      <c r="GD371" s="106"/>
      <c r="GE371" s="106"/>
      <c r="GF371" s="106"/>
      <c r="GG371" s="106"/>
      <c r="GH371" s="106"/>
      <c r="GI371" s="106"/>
      <c r="GJ371" s="106"/>
      <c r="GK371" s="106"/>
      <c r="GL371" s="106"/>
      <c r="GM371" s="106"/>
      <c r="GN371" s="106"/>
      <c r="GO371" s="106"/>
      <c r="GP371" s="106"/>
      <c r="GQ371" s="106"/>
      <c r="GR371" s="106"/>
      <c r="GS371" s="106"/>
      <c r="GT371" s="106"/>
      <c r="GU371" s="106"/>
      <c r="GV371" s="106"/>
      <c r="GW371" s="106"/>
      <c r="GX371" s="106"/>
      <c r="GY371" s="106"/>
      <c r="GZ371" s="106"/>
      <c r="HA371" s="106"/>
      <c r="HB371" s="106"/>
      <c r="HC371" s="106"/>
      <c r="HD371" s="106"/>
      <c r="HE371" s="106"/>
      <c r="HF371" s="106"/>
      <c r="HG371" s="106"/>
      <c r="HH371" s="106"/>
      <c r="HI371" s="106"/>
      <c r="HJ371" s="106"/>
      <c r="HK371" s="106"/>
      <c r="HL371" s="106"/>
      <c r="HM371" s="106"/>
      <c r="HN371" s="106"/>
      <c r="HO371" s="106"/>
    </row>
    <row r="372" spans="1:223">
      <c r="A372" s="97" t="s">
        <v>917</v>
      </c>
      <c r="B372" s="117" t="s">
        <v>918</v>
      </c>
      <c r="C372" s="139" t="s">
        <v>249</v>
      </c>
      <c r="D372" s="60">
        <v>113309.88</v>
      </c>
      <c r="E372" s="60">
        <v>113841.36</v>
      </c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  <c r="BL372" s="106"/>
      <c r="BM372" s="106"/>
      <c r="BN372" s="106"/>
      <c r="BO372" s="106"/>
      <c r="BP372" s="106"/>
      <c r="BQ372" s="106"/>
      <c r="BR372" s="106"/>
      <c r="BS372" s="106"/>
      <c r="BT372" s="106"/>
      <c r="BU372" s="106"/>
      <c r="BV372" s="106"/>
      <c r="BW372" s="106"/>
      <c r="BX372" s="106"/>
      <c r="BY372" s="106"/>
      <c r="BZ372" s="106"/>
      <c r="CA372" s="106"/>
      <c r="CB372" s="106"/>
      <c r="CC372" s="106"/>
      <c r="CD372" s="106"/>
      <c r="CE372" s="106"/>
      <c r="CF372" s="106"/>
      <c r="CG372" s="106"/>
      <c r="CH372" s="106"/>
      <c r="CI372" s="106"/>
      <c r="CJ372" s="106"/>
      <c r="CK372" s="106"/>
      <c r="CL372" s="106"/>
      <c r="CM372" s="106"/>
      <c r="CN372" s="106"/>
      <c r="CO372" s="106"/>
      <c r="CP372" s="106"/>
      <c r="CQ372" s="106"/>
      <c r="CR372" s="106"/>
      <c r="CS372" s="106"/>
      <c r="CT372" s="106"/>
      <c r="CU372" s="106"/>
      <c r="CV372" s="106"/>
      <c r="CW372" s="106"/>
      <c r="CX372" s="106"/>
      <c r="CY372" s="106"/>
      <c r="CZ372" s="106"/>
      <c r="DA372" s="106"/>
      <c r="DB372" s="106"/>
      <c r="DC372" s="106"/>
      <c r="DD372" s="106"/>
      <c r="DE372" s="106"/>
      <c r="DF372" s="106"/>
      <c r="DG372" s="106"/>
      <c r="DH372" s="106"/>
      <c r="DI372" s="106"/>
      <c r="DJ372" s="106"/>
      <c r="DK372" s="106"/>
      <c r="DL372" s="106"/>
      <c r="DM372" s="106"/>
      <c r="DN372" s="106"/>
      <c r="DO372" s="106"/>
      <c r="DP372" s="106"/>
      <c r="DQ372" s="106"/>
      <c r="DR372" s="106"/>
      <c r="DS372" s="106"/>
      <c r="DT372" s="106"/>
      <c r="DU372" s="106"/>
      <c r="DV372" s="106"/>
      <c r="DW372" s="106"/>
      <c r="DX372" s="106"/>
      <c r="DY372" s="106"/>
      <c r="DZ372" s="106"/>
      <c r="EA372" s="106"/>
      <c r="EB372" s="106"/>
      <c r="EC372" s="106"/>
      <c r="ED372" s="106"/>
      <c r="EE372" s="106"/>
      <c r="EF372" s="106"/>
      <c r="EG372" s="106"/>
      <c r="EH372" s="106"/>
      <c r="EI372" s="106"/>
      <c r="EJ372" s="106"/>
      <c r="EK372" s="106"/>
      <c r="EL372" s="106"/>
      <c r="EM372" s="106"/>
      <c r="EN372" s="106"/>
      <c r="EO372" s="106"/>
      <c r="EP372" s="106"/>
      <c r="EQ372" s="106"/>
      <c r="ER372" s="106"/>
      <c r="ES372" s="106"/>
      <c r="ET372" s="106"/>
      <c r="EU372" s="106"/>
      <c r="EV372" s="106"/>
      <c r="EW372" s="106"/>
      <c r="EX372" s="106"/>
      <c r="EY372" s="106"/>
      <c r="EZ372" s="106"/>
      <c r="FA372" s="106"/>
      <c r="FB372" s="106"/>
      <c r="FC372" s="106"/>
      <c r="FD372" s="106"/>
      <c r="FE372" s="106"/>
      <c r="FF372" s="106"/>
      <c r="FG372" s="106"/>
      <c r="FH372" s="106"/>
      <c r="FI372" s="106"/>
      <c r="FJ372" s="106"/>
      <c r="FK372" s="106"/>
      <c r="FL372" s="106"/>
      <c r="FM372" s="106"/>
      <c r="FN372" s="106"/>
      <c r="FO372" s="106"/>
      <c r="FP372" s="106"/>
      <c r="FQ372" s="106"/>
      <c r="FR372" s="106"/>
      <c r="FS372" s="106"/>
      <c r="FT372" s="106"/>
      <c r="FU372" s="106"/>
      <c r="FV372" s="106"/>
      <c r="FW372" s="106"/>
      <c r="FX372" s="106"/>
      <c r="FY372" s="106"/>
      <c r="FZ372" s="106"/>
      <c r="GA372" s="106"/>
      <c r="GB372" s="106"/>
      <c r="GC372" s="106"/>
      <c r="GD372" s="106"/>
      <c r="GE372" s="106"/>
      <c r="GF372" s="106"/>
      <c r="GG372" s="106"/>
      <c r="GH372" s="106"/>
      <c r="GI372" s="106"/>
      <c r="GJ372" s="106"/>
      <c r="GK372" s="106"/>
      <c r="GL372" s="106"/>
      <c r="GM372" s="106"/>
      <c r="GN372" s="106"/>
      <c r="GO372" s="106"/>
      <c r="GP372" s="106"/>
      <c r="GQ372" s="106"/>
      <c r="GR372" s="106"/>
      <c r="GS372" s="106"/>
      <c r="GT372" s="106"/>
      <c r="GU372" s="106"/>
      <c r="GV372" s="106"/>
      <c r="GW372" s="106"/>
      <c r="GX372" s="106"/>
      <c r="GY372" s="106"/>
      <c r="GZ372" s="106"/>
      <c r="HA372" s="106"/>
      <c r="HB372" s="106"/>
      <c r="HC372" s="106"/>
      <c r="HD372" s="106"/>
      <c r="HE372" s="106"/>
      <c r="HF372" s="106"/>
      <c r="HG372" s="106"/>
      <c r="HH372" s="106"/>
      <c r="HI372" s="106"/>
      <c r="HJ372" s="106"/>
      <c r="HK372" s="106"/>
      <c r="HL372" s="106"/>
      <c r="HM372" s="106"/>
      <c r="HN372" s="106"/>
      <c r="HO372" s="106"/>
    </row>
    <row r="373" spans="1:223">
      <c r="A373" s="99" t="s">
        <v>919</v>
      </c>
      <c r="B373" s="116" t="s">
        <v>920</v>
      </c>
      <c r="C373" s="136"/>
      <c r="D373" s="58">
        <f>SUM(D374:D376)</f>
        <v>1781228.71</v>
      </c>
      <c r="E373" s="58">
        <f>SUM(E374:E376)</f>
        <v>1525362.77</v>
      </c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  <c r="BL373" s="106"/>
      <c r="BM373" s="106"/>
      <c r="BN373" s="106"/>
      <c r="BO373" s="106"/>
      <c r="BP373" s="106"/>
      <c r="BQ373" s="106"/>
      <c r="BR373" s="106"/>
      <c r="BS373" s="106"/>
      <c r="BT373" s="106"/>
      <c r="BU373" s="106"/>
      <c r="BV373" s="106"/>
      <c r="BW373" s="106"/>
      <c r="BX373" s="106"/>
      <c r="BY373" s="106"/>
      <c r="BZ373" s="106"/>
      <c r="CA373" s="106"/>
      <c r="CB373" s="106"/>
      <c r="CC373" s="106"/>
      <c r="CD373" s="106"/>
      <c r="CE373" s="106"/>
      <c r="CF373" s="106"/>
      <c r="CG373" s="106"/>
      <c r="CH373" s="106"/>
      <c r="CI373" s="106"/>
      <c r="CJ373" s="106"/>
      <c r="CK373" s="106"/>
      <c r="CL373" s="106"/>
      <c r="CM373" s="106"/>
      <c r="CN373" s="106"/>
      <c r="CO373" s="106"/>
      <c r="CP373" s="106"/>
      <c r="CQ373" s="106"/>
      <c r="CR373" s="106"/>
      <c r="CS373" s="106"/>
      <c r="CT373" s="106"/>
      <c r="CU373" s="106"/>
      <c r="CV373" s="106"/>
      <c r="CW373" s="106"/>
      <c r="CX373" s="106"/>
      <c r="CY373" s="106"/>
      <c r="CZ373" s="106"/>
      <c r="DA373" s="106"/>
      <c r="DB373" s="106"/>
      <c r="DC373" s="106"/>
      <c r="DD373" s="106"/>
      <c r="DE373" s="106"/>
      <c r="DF373" s="106"/>
      <c r="DG373" s="106"/>
      <c r="DH373" s="106"/>
      <c r="DI373" s="106"/>
      <c r="DJ373" s="106"/>
      <c r="DK373" s="106"/>
      <c r="DL373" s="106"/>
      <c r="DM373" s="106"/>
      <c r="DN373" s="106"/>
      <c r="DO373" s="106"/>
      <c r="DP373" s="106"/>
      <c r="DQ373" s="106"/>
      <c r="DR373" s="106"/>
      <c r="DS373" s="106"/>
      <c r="DT373" s="106"/>
      <c r="DU373" s="106"/>
      <c r="DV373" s="106"/>
      <c r="DW373" s="106"/>
      <c r="DX373" s="106"/>
      <c r="DY373" s="106"/>
      <c r="DZ373" s="106"/>
      <c r="EA373" s="106"/>
      <c r="EB373" s="106"/>
      <c r="EC373" s="106"/>
      <c r="ED373" s="106"/>
      <c r="EE373" s="106"/>
      <c r="EF373" s="106"/>
      <c r="EG373" s="106"/>
      <c r="EH373" s="106"/>
      <c r="EI373" s="106"/>
      <c r="EJ373" s="106"/>
      <c r="EK373" s="106"/>
      <c r="EL373" s="106"/>
      <c r="EM373" s="106"/>
      <c r="EN373" s="106"/>
      <c r="EO373" s="106"/>
      <c r="EP373" s="106"/>
      <c r="EQ373" s="106"/>
      <c r="ER373" s="106"/>
      <c r="ES373" s="106"/>
      <c r="ET373" s="106"/>
      <c r="EU373" s="106"/>
      <c r="EV373" s="106"/>
      <c r="EW373" s="106"/>
      <c r="EX373" s="106"/>
      <c r="EY373" s="106"/>
      <c r="EZ373" s="106"/>
      <c r="FA373" s="106"/>
      <c r="FB373" s="106"/>
      <c r="FC373" s="106"/>
      <c r="FD373" s="106"/>
      <c r="FE373" s="106"/>
      <c r="FF373" s="106"/>
      <c r="FG373" s="106"/>
      <c r="FH373" s="106"/>
      <c r="FI373" s="106"/>
      <c r="FJ373" s="106"/>
      <c r="FK373" s="106"/>
      <c r="FL373" s="106"/>
      <c r="FM373" s="106"/>
      <c r="FN373" s="106"/>
      <c r="FO373" s="106"/>
      <c r="FP373" s="106"/>
      <c r="FQ373" s="106"/>
      <c r="FR373" s="106"/>
      <c r="FS373" s="106"/>
      <c r="FT373" s="106"/>
      <c r="FU373" s="106"/>
      <c r="FV373" s="106"/>
      <c r="FW373" s="106"/>
      <c r="FX373" s="106"/>
      <c r="FY373" s="106"/>
      <c r="FZ373" s="106"/>
      <c r="GA373" s="106"/>
      <c r="GB373" s="106"/>
      <c r="GC373" s="106"/>
      <c r="GD373" s="106"/>
      <c r="GE373" s="106"/>
      <c r="GF373" s="106"/>
      <c r="GG373" s="106"/>
      <c r="GH373" s="106"/>
      <c r="GI373" s="106"/>
      <c r="GJ373" s="106"/>
      <c r="GK373" s="106"/>
      <c r="GL373" s="106"/>
      <c r="GM373" s="106"/>
      <c r="GN373" s="106"/>
      <c r="GO373" s="106"/>
      <c r="GP373" s="106"/>
      <c r="GQ373" s="106"/>
      <c r="GR373" s="106"/>
      <c r="GS373" s="106"/>
      <c r="GT373" s="106"/>
      <c r="GU373" s="106"/>
      <c r="GV373" s="106"/>
      <c r="GW373" s="106"/>
      <c r="GX373" s="106"/>
      <c r="GY373" s="106"/>
      <c r="GZ373" s="106"/>
      <c r="HA373" s="106"/>
      <c r="HB373" s="106"/>
      <c r="HC373" s="106"/>
      <c r="HD373" s="106"/>
      <c r="HE373" s="106"/>
      <c r="HF373" s="106"/>
      <c r="HG373" s="106"/>
      <c r="HH373" s="106"/>
      <c r="HI373" s="106"/>
      <c r="HJ373" s="106"/>
      <c r="HK373" s="106"/>
      <c r="HL373" s="106"/>
      <c r="HM373" s="106"/>
      <c r="HN373" s="106"/>
      <c r="HO373" s="106"/>
    </row>
    <row r="374" spans="1:223" s="144" customFormat="1" ht="12.75" customHeight="1">
      <c r="A374" s="97" t="s">
        <v>921</v>
      </c>
      <c r="B374" s="117" t="s">
        <v>1706</v>
      </c>
      <c r="C374" s="139" t="s">
        <v>29</v>
      </c>
      <c r="D374" s="60">
        <v>1016261.51</v>
      </c>
      <c r="E374" s="60">
        <v>538128.80000000005</v>
      </c>
    </row>
    <row r="375" spans="1:223" s="144" customFormat="1">
      <c r="A375" s="97" t="s">
        <v>923</v>
      </c>
      <c r="B375" s="117" t="s">
        <v>924</v>
      </c>
      <c r="C375" s="139" t="s">
        <v>29</v>
      </c>
      <c r="D375" s="60">
        <v>142443.07999999999</v>
      </c>
      <c r="E375" s="60">
        <v>272243.84999999998</v>
      </c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  <c r="AV375" s="143"/>
      <c r="AW375" s="143"/>
      <c r="AX375" s="143"/>
      <c r="AY375" s="143"/>
      <c r="AZ375" s="143"/>
      <c r="BA375" s="143"/>
      <c r="BB375" s="143"/>
      <c r="BC375" s="143"/>
      <c r="BD375" s="143"/>
      <c r="BE375" s="143"/>
      <c r="BF375" s="143"/>
      <c r="BG375" s="143"/>
      <c r="BH375" s="143"/>
      <c r="BI375" s="143"/>
      <c r="BJ375" s="143"/>
      <c r="BK375" s="143"/>
      <c r="BL375" s="143"/>
      <c r="BM375" s="143"/>
      <c r="BN375" s="143"/>
      <c r="BO375" s="143"/>
      <c r="BP375" s="143"/>
      <c r="BQ375" s="143"/>
      <c r="BR375" s="143"/>
      <c r="BS375" s="143"/>
      <c r="BT375" s="143"/>
      <c r="BU375" s="143"/>
      <c r="BV375" s="143"/>
      <c r="BW375" s="143"/>
      <c r="BX375" s="143"/>
      <c r="BY375" s="143"/>
      <c r="BZ375" s="143"/>
      <c r="CA375" s="143"/>
      <c r="CB375" s="143"/>
      <c r="CC375" s="143"/>
      <c r="CD375" s="143"/>
      <c r="CE375" s="143"/>
      <c r="CF375" s="143"/>
      <c r="CG375" s="143"/>
      <c r="CH375" s="143"/>
      <c r="CI375" s="143"/>
      <c r="CJ375" s="143"/>
      <c r="CK375" s="143"/>
      <c r="CL375" s="143"/>
      <c r="CM375" s="143"/>
      <c r="CN375" s="143"/>
      <c r="CO375" s="143"/>
      <c r="CP375" s="143"/>
      <c r="CQ375" s="143"/>
      <c r="CR375" s="143"/>
      <c r="CS375" s="143"/>
      <c r="CT375" s="143"/>
      <c r="CU375" s="143"/>
      <c r="CV375" s="143"/>
      <c r="CW375" s="143"/>
      <c r="CX375" s="143"/>
      <c r="CY375" s="143"/>
      <c r="CZ375" s="143"/>
      <c r="DA375" s="143"/>
      <c r="DB375" s="143"/>
      <c r="DC375" s="143"/>
      <c r="DD375" s="143"/>
      <c r="DE375" s="143"/>
      <c r="DF375" s="143"/>
      <c r="DG375" s="143"/>
      <c r="DH375" s="143"/>
      <c r="DI375" s="143"/>
      <c r="DJ375" s="143"/>
      <c r="DK375" s="143"/>
      <c r="DL375" s="143"/>
      <c r="DM375" s="143"/>
      <c r="DN375" s="143"/>
      <c r="DO375" s="143"/>
      <c r="DP375" s="143"/>
      <c r="DQ375" s="143"/>
      <c r="DR375" s="143"/>
      <c r="DS375" s="143"/>
      <c r="DT375" s="143"/>
      <c r="DU375" s="143"/>
      <c r="DV375" s="143"/>
      <c r="DW375" s="143"/>
      <c r="DX375" s="143"/>
      <c r="DY375" s="143"/>
      <c r="DZ375" s="143"/>
      <c r="EA375" s="143"/>
      <c r="EB375" s="143"/>
      <c r="EC375" s="143"/>
      <c r="ED375" s="143"/>
      <c r="EE375" s="143"/>
      <c r="EF375" s="143"/>
      <c r="EG375" s="143"/>
      <c r="EH375" s="143"/>
      <c r="EI375" s="143"/>
      <c r="EJ375" s="143"/>
      <c r="EK375" s="143"/>
      <c r="EL375" s="143"/>
      <c r="EM375" s="143"/>
      <c r="EN375" s="143"/>
      <c r="EO375" s="143"/>
      <c r="EP375" s="143"/>
      <c r="EQ375" s="143"/>
      <c r="ER375" s="143"/>
      <c r="ES375" s="143"/>
      <c r="ET375" s="143"/>
      <c r="EU375" s="143"/>
      <c r="EV375" s="143"/>
      <c r="EW375" s="143"/>
      <c r="EX375" s="143"/>
      <c r="EY375" s="143"/>
      <c r="EZ375" s="143"/>
      <c r="FA375" s="143"/>
      <c r="FB375" s="143"/>
      <c r="FC375" s="143"/>
      <c r="FD375" s="143"/>
      <c r="FE375" s="143"/>
      <c r="FF375" s="143"/>
      <c r="FG375" s="143"/>
      <c r="FH375" s="143"/>
      <c r="FI375" s="143"/>
      <c r="FJ375" s="143"/>
      <c r="FK375" s="143"/>
      <c r="FL375" s="143"/>
      <c r="FM375" s="143"/>
      <c r="FN375" s="143"/>
      <c r="FO375" s="143"/>
      <c r="FP375" s="143"/>
      <c r="FQ375" s="143"/>
      <c r="FR375" s="143"/>
      <c r="FS375" s="143"/>
      <c r="FT375" s="143"/>
      <c r="FU375" s="143"/>
      <c r="FV375" s="143"/>
      <c r="FW375" s="143"/>
      <c r="FX375" s="143"/>
      <c r="FY375" s="143"/>
      <c r="FZ375" s="143"/>
      <c r="GA375" s="143"/>
      <c r="GB375" s="143"/>
      <c r="GC375" s="143"/>
      <c r="GD375" s="143"/>
      <c r="GE375" s="143"/>
      <c r="GF375" s="143"/>
      <c r="GG375" s="143"/>
      <c r="GH375" s="143"/>
      <c r="GI375" s="143"/>
      <c r="GJ375" s="143"/>
      <c r="GK375" s="143"/>
      <c r="GL375" s="143"/>
      <c r="GM375" s="143"/>
      <c r="GN375" s="143"/>
      <c r="GO375" s="143"/>
      <c r="GP375" s="143"/>
      <c r="GQ375" s="143"/>
      <c r="GR375" s="143"/>
      <c r="GS375" s="143"/>
      <c r="GT375" s="143"/>
      <c r="GU375" s="143"/>
      <c r="GV375" s="143"/>
      <c r="GW375" s="143"/>
      <c r="GX375" s="143"/>
      <c r="GY375" s="143"/>
      <c r="GZ375" s="143"/>
      <c r="HA375" s="143"/>
      <c r="HB375" s="143"/>
      <c r="HC375" s="143"/>
      <c r="HD375" s="143"/>
      <c r="HE375" s="143"/>
      <c r="HF375" s="143"/>
      <c r="HG375" s="143"/>
      <c r="HH375" s="143"/>
      <c r="HI375" s="143"/>
      <c r="HJ375" s="143"/>
      <c r="HK375" s="143"/>
      <c r="HL375" s="143"/>
      <c r="HM375" s="143"/>
      <c r="HN375" s="143"/>
      <c r="HO375" s="143"/>
    </row>
    <row r="376" spans="1:223" s="144" customFormat="1">
      <c r="A376" s="99" t="s">
        <v>1707</v>
      </c>
      <c r="B376" s="116" t="s">
        <v>920</v>
      </c>
      <c r="C376" s="139"/>
      <c r="D376" s="60">
        <f>SUM(D377:D379)</f>
        <v>622524.12</v>
      </c>
      <c r="E376" s="60">
        <f>SUM(E377:E380)</f>
        <v>714990.12</v>
      </c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  <c r="AV376" s="143"/>
      <c r="AW376" s="143"/>
      <c r="AX376" s="143"/>
      <c r="AY376" s="143"/>
      <c r="AZ376" s="143"/>
      <c r="BA376" s="143"/>
      <c r="BB376" s="143"/>
      <c r="BC376" s="143"/>
      <c r="BD376" s="143"/>
      <c r="BE376" s="143"/>
      <c r="BF376" s="143"/>
      <c r="BG376" s="143"/>
      <c r="BH376" s="143"/>
      <c r="BI376" s="143"/>
      <c r="BJ376" s="143"/>
      <c r="BK376" s="143"/>
      <c r="BL376" s="143"/>
      <c r="BM376" s="143"/>
      <c r="BN376" s="143"/>
      <c r="BO376" s="143"/>
      <c r="BP376" s="143"/>
      <c r="BQ376" s="143"/>
      <c r="BR376" s="143"/>
      <c r="BS376" s="143"/>
      <c r="BT376" s="143"/>
      <c r="BU376" s="143"/>
      <c r="BV376" s="143"/>
      <c r="BW376" s="143"/>
      <c r="BX376" s="143"/>
      <c r="BY376" s="143"/>
      <c r="BZ376" s="143"/>
      <c r="CA376" s="143"/>
      <c r="CB376" s="143"/>
      <c r="CC376" s="143"/>
      <c r="CD376" s="143"/>
      <c r="CE376" s="143"/>
      <c r="CF376" s="143"/>
      <c r="CG376" s="143"/>
      <c r="CH376" s="143"/>
      <c r="CI376" s="143"/>
      <c r="CJ376" s="143"/>
      <c r="CK376" s="143"/>
      <c r="CL376" s="143"/>
      <c r="CM376" s="143"/>
      <c r="CN376" s="143"/>
      <c r="CO376" s="143"/>
      <c r="CP376" s="143"/>
      <c r="CQ376" s="143"/>
      <c r="CR376" s="143"/>
      <c r="CS376" s="143"/>
      <c r="CT376" s="143"/>
      <c r="CU376" s="143"/>
      <c r="CV376" s="143"/>
      <c r="CW376" s="143"/>
      <c r="CX376" s="143"/>
      <c r="CY376" s="143"/>
      <c r="CZ376" s="143"/>
      <c r="DA376" s="143"/>
      <c r="DB376" s="143"/>
      <c r="DC376" s="143"/>
      <c r="DD376" s="143"/>
      <c r="DE376" s="143"/>
      <c r="DF376" s="143"/>
      <c r="DG376" s="143"/>
      <c r="DH376" s="143"/>
      <c r="DI376" s="143"/>
      <c r="DJ376" s="143"/>
      <c r="DK376" s="143"/>
      <c r="DL376" s="143"/>
      <c r="DM376" s="143"/>
      <c r="DN376" s="143"/>
      <c r="DO376" s="143"/>
      <c r="DP376" s="143"/>
      <c r="DQ376" s="143"/>
      <c r="DR376" s="143"/>
      <c r="DS376" s="143"/>
      <c r="DT376" s="143"/>
      <c r="DU376" s="143"/>
      <c r="DV376" s="143"/>
      <c r="DW376" s="143"/>
      <c r="DX376" s="143"/>
      <c r="DY376" s="143"/>
      <c r="DZ376" s="143"/>
      <c r="EA376" s="143"/>
      <c r="EB376" s="143"/>
      <c r="EC376" s="143"/>
      <c r="ED376" s="143"/>
      <c r="EE376" s="143"/>
      <c r="EF376" s="143"/>
      <c r="EG376" s="143"/>
      <c r="EH376" s="143"/>
      <c r="EI376" s="143"/>
      <c r="EJ376" s="143"/>
      <c r="EK376" s="143"/>
      <c r="EL376" s="143"/>
      <c r="EM376" s="143"/>
      <c r="EN376" s="143"/>
      <c r="EO376" s="143"/>
      <c r="EP376" s="143"/>
      <c r="EQ376" s="143"/>
      <c r="ER376" s="143"/>
      <c r="ES376" s="143"/>
      <c r="ET376" s="143"/>
      <c r="EU376" s="143"/>
      <c r="EV376" s="143"/>
      <c r="EW376" s="143"/>
      <c r="EX376" s="143"/>
      <c r="EY376" s="143"/>
      <c r="EZ376" s="143"/>
      <c r="FA376" s="143"/>
      <c r="FB376" s="143"/>
      <c r="FC376" s="143"/>
      <c r="FD376" s="143"/>
      <c r="FE376" s="143"/>
      <c r="FF376" s="143"/>
      <c r="FG376" s="143"/>
      <c r="FH376" s="143"/>
      <c r="FI376" s="143"/>
      <c r="FJ376" s="143"/>
      <c r="FK376" s="143"/>
      <c r="FL376" s="143"/>
      <c r="FM376" s="143"/>
      <c r="FN376" s="143"/>
      <c r="FO376" s="143"/>
      <c r="FP376" s="143"/>
      <c r="FQ376" s="143"/>
      <c r="FR376" s="143"/>
      <c r="FS376" s="143"/>
      <c r="FT376" s="143"/>
      <c r="FU376" s="143"/>
      <c r="FV376" s="143"/>
      <c r="FW376" s="143"/>
      <c r="FX376" s="143"/>
      <c r="FY376" s="143"/>
      <c r="FZ376" s="143"/>
      <c r="GA376" s="143"/>
      <c r="GB376" s="143"/>
      <c r="GC376" s="143"/>
      <c r="GD376" s="143"/>
      <c r="GE376" s="143"/>
      <c r="GF376" s="143"/>
      <c r="GG376" s="143"/>
      <c r="GH376" s="143"/>
      <c r="GI376" s="143"/>
      <c r="GJ376" s="143"/>
      <c r="GK376" s="143"/>
      <c r="GL376" s="143"/>
      <c r="GM376" s="143"/>
      <c r="GN376" s="143"/>
      <c r="GO376" s="143"/>
      <c r="GP376" s="143"/>
      <c r="GQ376" s="143"/>
      <c r="GR376" s="143"/>
      <c r="GS376" s="143"/>
      <c r="GT376" s="143"/>
      <c r="GU376" s="143"/>
      <c r="GV376" s="143"/>
      <c r="GW376" s="143"/>
      <c r="GX376" s="143"/>
      <c r="GY376" s="143"/>
      <c r="GZ376" s="143"/>
      <c r="HA376" s="143"/>
      <c r="HB376" s="143"/>
      <c r="HC376" s="143"/>
      <c r="HD376" s="143"/>
      <c r="HE376" s="143"/>
      <c r="HF376" s="143"/>
      <c r="HG376" s="143"/>
      <c r="HH376" s="143"/>
      <c r="HI376" s="143"/>
      <c r="HJ376" s="143"/>
      <c r="HK376" s="143"/>
      <c r="HL376" s="143"/>
      <c r="HM376" s="143"/>
      <c r="HN376" s="143"/>
      <c r="HO376" s="143"/>
    </row>
    <row r="377" spans="1:223" ht="14.25" hidden="1" customHeight="1">
      <c r="A377" s="97" t="s">
        <v>1708</v>
      </c>
      <c r="B377" s="117" t="s">
        <v>1709</v>
      </c>
      <c r="C377" s="139" t="s">
        <v>1710</v>
      </c>
      <c r="D377" s="60">
        <v>143215.12</v>
      </c>
      <c r="E377" s="60">
        <v>155101.88</v>
      </c>
    </row>
    <row r="378" spans="1:223" ht="14.25" hidden="1" customHeight="1">
      <c r="A378" s="97" t="s">
        <v>1711</v>
      </c>
      <c r="B378" s="117" t="s">
        <v>1712</v>
      </c>
      <c r="C378" s="139" t="s">
        <v>1713</v>
      </c>
      <c r="D378" s="60">
        <v>40849.75</v>
      </c>
      <c r="E378" s="60">
        <v>299791.03999999998</v>
      </c>
    </row>
    <row r="379" spans="1:223" ht="14.25" hidden="1" customHeight="1">
      <c r="A379" s="97" t="s">
        <v>1714</v>
      </c>
      <c r="B379" s="117" t="s">
        <v>1715</v>
      </c>
      <c r="C379" s="139" t="s">
        <v>1716</v>
      </c>
      <c r="D379" s="60">
        <v>438459.25</v>
      </c>
      <c r="E379" s="60"/>
    </row>
    <row r="380" spans="1:223" ht="11.25" hidden="1" customHeight="1">
      <c r="A380" s="97" t="s">
        <v>1717</v>
      </c>
      <c r="B380" s="117" t="s">
        <v>1718</v>
      </c>
      <c r="C380" s="139" t="s">
        <v>1052</v>
      </c>
      <c r="D380" s="60">
        <v>0</v>
      </c>
      <c r="E380" s="60">
        <v>260097.2</v>
      </c>
    </row>
    <row r="381" spans="1:223">
      <c r="A381" s="132" t="s">
        <v>929</v>
      </c>
      <c r="B381" s="133" t="s">
        <v>930</v>
      </c>
      <c r="C381" s="134"/>
      <c r="D381" s="135">
        <f>SUM(D382+D399+D418)</f>
        <v>133613747.08000001</v>
      </c>
      <c r="E381" s="135">
        <f>SUM(E382+E399+E418)</f>
        <v>136196834.66</v>
      </c>
    </row>
    <row r="382" spans="1:223">
      <c r="A382" s="99" t="s">
        <v>931</v>
      </c>
      <c r="B382" s="116" t="s">
        <v>932</v>
      </c>
      <c r="C382" s="136"/>
      <c r="D382" s="58">
        <f>SUM(D383+D388+D393+D398)</f>
        <v>123516434.54000002</v>
      </c>
      <c r="E382" s="58">
        <f>SUM(E383+E388+E393+E398)</f>
        <v>129374217.11</v>
      </c>
    </row>
    <row r="383" spans="1:223">
      <c r="A383" s="99" t="s">
        <v>933</v>
      </c>
      <c r="B383" s="116" t="s">
        <v>934</v>
      </c>
      <c r="C383" s="136"/>
      <c r="D383" s="58">
        <f>SUM(D384:D387)</f>
        <v>87179420.650000006</v>
      </c>
      <c r="E383" s="58">
        <f>SUM(E384:E387)</f>
        <v>91926908.589999989</v>
      </c>
    </row>
    <row r="384" spans="1:223">
      <c r="A384" s="97" t="s">
        <v>935</v>
      </c>
      <c r="B384" s="117" t="s">
        <v>936</v>
      </c>
      <c r="C384" s="139" t="s">
        <v>29</v>
      </c>
      <c r="D384" s="60">
        <v>52307652.380000003</v>
      </c>
      <c r="E384" s="60">
        <v>55156145.140000001</v>
      </c>
    </row>
    <row r="385" spans="1:240">
      <c r="A385" s="97" t="s">
        <v>937</v>
      </c>
      <c r="B385" s="117" t="s">
        <v>938</v>
      </c>
      <c r="C385" s="139" t="s">
        <v>32</v>
      </c>
      <c r="D385" s="60">
        <v>4358971.0199999996</v>
      </c>
      <c r="E385" s="60">
        <v>4596345.4400000004</v>
      </c>
    </row>
    <row r="386" spans="1:240">
      <c r="A386" s="97" t="s">
        <v>939</v>
      </c>
      <c r="B386" s="117" t="s">
        <v>940</v>
      </c>
      <c r="C386" s="139" t="s">
        <v>35</v>
      </c>
      <c r="D386" s="60">
        <v>13076913.109999999</v>
      </c>
      <c r="E386" s="60">
        <v>13789036.27</v>
      </c>
    </row>
    <row r="387" spans="1:240" ht="12.75" customHeight="1">
      <c r="A387" s="97" t="s">
        <v>941</v>
      </c>
      <c r="B387" s="117" t="s">
        <v>942</v>
      </c>
      <c r="C387" s="139" t="s">
        <v>249</v>
      </c>
      <c r="D387" s="60">
        <v>17435884.140000001</v>
      </c>
      <c r="E387" s="60">
        <v>18385381.739999998</v>
      </c>
    </row>
    <row r="388" spans="1:240">
      <c r="A388" s="99" t="s">
        <v>943</v>
      </c>
      <c r="B388" s="116" t="s">
        <v>944</v>
      </c>
      <c r="C388" s="136"/>
      <c r="D388" s="58">
        <f>SUM(D389:D392)</f>
        <v>34946768.240000002</v>
      </c>
      <c r="E388" s="58">
        <f>SUM(E389:E392)</f>
        <v>35638688.030000001</v>
      </c>
    </row>
    <row r="389" spans="1:240">
      <c r="A389" s="97" t="s">
        <v>945</v>
      </c>
      <c r="B389" s="117" t="s">
        <v>946</v>
      </c>
      <c r="C389" s="139" t="s">
        <v>29</v>
      </c>
      <c r="D389" s="60">
        <v>20970517.190000001</v>
      </c>
      <c r="E389" s="60">
        <v>21383193.32</v>
      </c>
    </row>
    <row r="390" spans="1:240">
      <c r="A390" s="97" t="s">
        <v>947</v>
      </c>
      <c r="B390" s="117" t="s">
        <v>948</v>
      </c>
      <c r="C390" s="139" t="s">
        <v>32</v>
      </c>
      <c r="D390" s="60">
        <v>1746724.72</v>
      </c>
      <c r="E390" s="60">
        <v>1781942.94</v>
      </c>
    </row>
    <row r="391" spans="1:240" s="107" customFormat="1">
      <c r="A391" s="97" t="s">
        <v>949</v>
      </c>
      <c r="B391" s="117" t="s">
        <v>950</v>
      </c>
      <c r="C391" s="139" t="s">
        <v>35</v>
      </c>
      <c r="D391" s="60">
        <v>5240171.96</v>
      </c>
      <c r="E391" s="60">
        <v>5345813.5</v>
      </c>
      <c r="HP391" s="106"/>
      <c r="HQ391" s="106"/>
      <c r="HR391" s="106"/>
      <c r="HS391" s="106"/>
      <c r="HT391" s="106"/>
      <c r="HU391" s="106"/>
      <c r="HV391" s="106"/>
      <c r="HW391" s="106"/>
      <c r="HX391" s="106"/>
      <c r="HY391" s="106"/>
      <c r="HZ391" s="106"/>
      <c r="IA391" s="106"/>
      <c r="IB391" s="106"/>
      <c r="IC391" s="106"/>
      <c r="ID391" s="106"/>
      <c r="IE391" s="106"/>
      <c r="IF391" s="106"/>
    </row>
    <row r="392" spans="1:240" s="107" customFormat="1">
      <c r="A392" s="97" t="s">
        <v>951</v>
      </c>
      <c r="B392" s="117" t="s">
        <v>952</v>
      </c>
      <c r="C392" s="139" t="s">
        <v>249</v>
      </c>
      <c r="D392" s="60">
        <v>6989354.3700000001</v>
      </c>
      <c r="E392" s="60">
        <v>7127738.2699999996</v>
      </c>
      <c r="HP392" s="106"/>
      <c r="HQ392" s="106"/>
      <c r="HR392" s="106"/>
      <c r="HS392" s="106"/>
      <c r="HT392" s="106"/>
      <c r="HU392" s="106"/>
      <c r="HV392" s="106"/>
      <c r="HW392" s="106"/>
      <c r="HX392" s="106"/>
      <c r="HY392" s="106"/>
      <c r="HZ392" s="106"/>
      <c r="IA392" s="106"/>
      <c r="IB392" s="106"/>
      <c r="IC392" s="106"/>
      <c r="ID392" s="106"/>
      <c r="IE392" s="106"/>
      <c r="IF392" s="106"/>
    </row>
    <row r="393" spans="1:240" s="107" customFormat="1">
      <c r="A393" s="99" t="s">
        <v>953</v>
      </c>
      <c r="B393" s="116" t="s">
        <v>954</v>
      </c>
      <c r="C393" s="136"/>
      <c r="D393" s="58">
        <f>SUM(D394:D397)</f>
        <v>1089648.45</v>
      </c>
      <c r="E393" s="58">
        <f>SUM(E394:E397)</f>
        <v>1389248.18</v>
      </c>
      <c r="HP393" s="106"/>
      <c r="HQ393" s="106"/>
      <c r="HR393" s="106"/>
      <c r="HS393" s="106"/>
      <c r="HT393" s="106"/>
      <c r="HU393" s="106"/>
      <c r="HV393" s="106"/>
      <c r="HW393" s="106"/>
      <c r="HX393" s="106"/>
      <c r="HY393" s="106"/>
      <c r="HZ393" s="106"/>
      <c r="IA393" s="106"/>
      <c r="IB393" s="106"/>
      <c r="IC393" s="106"/>
      <c r="ID393" s="106"/>
      <c r="IE393" s="106"/>
      <c r="IF393" s="106"/>
    </row>
    <row r="394" spans="1:240" s="107" customFormat="1">
      <c r="A394" s="97" t="s">
        <v>955</v>
      </c>
      <c r="B394" s="117" t="s">
        <v>956</v>
      </c>
      <c r="C394" s="139" t="s">
        <v>29</v>
      </c>
      <c r="D394" s="60">
        <v>653788.68000000005</v>
      </c>
      <c r="E394" s="60">
        <v>833548.62</v>
      </c>
      <c r="HP394" s="106"/>
      <c r="HQ394" s="106"/>
      <c r="HR394" s="106"/>
      <c r="HS394" s="106"/>
      <c r="HT394" s="106"/>
      <c r="HU394" s="106"/>
      <c r="HV394" s="106"/>
      <c r="HW394" s="106"/>
      <c r="HX394" s="106"/>
      <c r="HY394" s="106"/>
      <c r="HZ394" s="106"/>
      <c r="IA394" s="106"/>
      <c r="IB394" s="106"/>
      <c r="IC394" s="106"/>
      <c r="ID394" s="106"/>
      <c r="IE394" s="106"/>
      <c r="IF394" s="106"/>
    </row>
    <row r="395" spans="1:240" s="107" customFormat="1">
      <c r="A395" s="97" t="s">
        <v>957</v>
      </c>
      <c r="B395" s="117" t="s">
        <v>958</v>
      </c>
      <c r="C395" s="139" t="s">
        <v>32</v>
      </c>
      <c r="D395" s="60">
        <v>54482.59</v>
      </c>
      <c r="E395" s="60">
        <v>69462.53</v>
      </c>
      <c r="HP395" s="106"/>
      <c r="HQ395" s="106"/>
      <c r="HR395" s="106"/>
      <c r="HS395" s="106"/>
      <c r="HT395" s="106"/>
      <c r="HU395" s="106"/>
      <c r="HV395" s="106"/>
      <c r="HW395" s="106"/>
      <c r="HX395" s="106"/>
      <c r="HY395" s="106"/>
      <c r="HZ395" s="106"/>
      <c r="IA395" s="106"/>
      <c r="IB395" s="106"/>
      <c r="IC395" s="106"/>
      <c r="ID395" s="106"/>
      <c r="IE395" s="106"/>
      <c r="IF395" s="106"/>
    </row>
    <row r="396" spans="1:240" s="107" customFormat="1">
      <c r="A396" s="97" t="s">
        <v>959</v>
      </c>
      <c r="B396" s="117" t="s">
        <v>960</v>
      </c>
      <c r="C396" s="139" t="s">
        <v>35</v>
      </c>
      <c r="D396" s="60">
        <v>163447.39000000001</v>
      </c>
      <c r="E396" s="60">
        <v>208387.34</v>
      </c>
      <c r="HP396" s="106"/>
      <c r="HQ396" s="106"/>
      <c r="HR396" s="106"/>
      <c r="HS396" s="106"/>
      <c r="HT396" s="106"/>
      <c r="HU396" s="106"/>
      <c r="HV396" s="106"/>
      <c r="HW396" s="106"/>
      <c r="HX396" s="106"/>
      <c r="HY396" s="106"/>
      <c r="HZ396" s="106"/>
      <c r="IA396" s="106"/>
      <c r="IB396" s="106"/>
      <c r="IC396" s="106"/>
      <c r="ID396" s="106"/>
      <c r="IE396" s="106"/>
      <c r="IF396" s="106"/>
    </row>
    <row r="397" spans="1:240" s="107" customFormat="1">
      <c r="A397" s="97" t="s">
        <v>961</v>
      </c>
      <c r="B397" s="117" t="s">
        <v>962</v>
      </c>
      <c r="C397" s="139" t="s">
        <v>249</v>
      </c>
      <c r="D397" s="60">
        <v>217929.79</v>
      </c>
      <c r="E397" s="60">
        <v>277849.69</v>
      </c>
      <c r="HP397" s="106"/>
      <c r="HQ397" s="106"/>
      <c r="HR397" s="106"/>
      <c r="HS397" s="106"/>
      <c r="HT397" s="106"/>
      <c r="HU397" s="106"/>
      <c r="HV397" s="106"/>
      <c r="HW397" s="106"/>
      <c r="HX397" s="106"/>
      <c r="HY397" s="106"/>
      <c r="HZ397" s="106"/>
      <c r="IA397" s="106"/>
      <c r="IB397" s="106"/>
      <c r="IC397" s="106"/>
      <c r="ID397" s="106"/>
      <c r="IE397" s="106"/>
      <c r="IF397" s="106"/>
    </row>
    <row r="398" spans="1:240" s="107" customFormat="1" ht="22.5">
      <c r="A398" s="99" t="s">
        <v>963</v>
      </c>
      <c r="B398" s="116" t="s">
        <v>964</v>
      </c>
      <c r="C398" s="136" t="s">
        <v>397</v>
      </c>
      <c r="D398" s="58">
        <v>300597.2</v>
      </c>
      <c r="E398" s="58">
        <v>419372.31</v>
      </c>
      <c r="HP398" s="106"/>
      <c r="HQ398" s="106"/>
      <c r="HR398" s="106"/>
      <c r="HS398" s="106"/>
      <c r="HT398" s="106"/>
      <c r="HU398" s="106"/>
      <c r="HV398" s="106"/>
      <c r="HW398" s="106"/>
      <c r="HX398" s="106"/>
      <c r="HY398" s="106"/>
      <c r="HZ398" s="106"/>
      <c r="IA398" s="106"/>
      <c r="IB398" s="106"/>
      <c r="IC398" s="106"/>
      <c r="ID398" s="106"/>
      <c r="IE398" s="106"/>
      <c r="IF398" s="106"/>
    </row>
    <row r="399" spans="1:240" s="107" customFormat="1" ht="22.5">
      <c r="A399" s="99" t="s">
        <v>969</v>
      </c>
      <c r="B399" s="116" t="s">
        <v>970</v>
      </c>
      <c r="C399" s="136"/>
      <c r="D399" s="58">
        <f>SUM(D400:D417)</f>
        <v>10048334.49</v>
      </c>
      <c r="E399" s="58">
        <f>SUM(E400:E417)</f>
        <v>6803581.959999999</v>
      </c>
      <c r="HP399" s="106"/>
      <c r="HQ399" s="106"/>
      <c r="HR399" s="106"/>
      <c r="HS399" s="106"/>
      <c r="HT399" s="106"/>
      <c r="HU399" s="106"/>
      <c r="HV399" s="106"/>
      <c r="HW399" s="106"/>
      <c r="HX399" s="106"/>
      <c r="HY399" s="106"/>
      <c r="HZ399" s="106"/>
      <c r="IA399" s="106"/>
      <c r="IB399" s="106"/>
      <c r="IC399" s="106"/>
      <c r="ID399" s="106"/>
      <c r="IE399" s="106"/>
      <c r="IF399" s="106"/>
    </row>
    <row r="400" spans="1:240" s="107" customFormat="1" hidden="1">
      <c r="A400" s="97" t="s">
        <v>973</v>
      </c>
      <c r="B400" s="117" t="s">
        <v>974</v>
      </c>
      <c r="C400" s="139" t="s">
        <v>352</v>
      </c>
      <c r="D400" s="60">
        <v>1689747.78</v>
      </c>
      <c r="E400" s="60">
        <v>844873.89</v>
      </c>
      <c r="HP400" s="106"/>
      <c r="HQ400" s="106"/>
      <c r="HR400" s="106"/>
      <c r="HS400" s="106"/>
      <c r="HT400" s="106"/>
      <c r="HU400" s="106"/>
      <c r="HV400" s="106"/>
      <c r="HW400" s="106"/>
      <c r="HX400" s="106"/>
      <c r="HY400" s="106"/>
      <c r="HZ400" s="106"/>
      <c r="IA400" s="106"/>
      <c r="IB400" s="106"/>
      <c r="IC400" s="106"/>
      <c r="ID400" s="106"/>
      <c r="IE400" s="106"/>
      <c r="IF400" s="106"/>
    </row>
    <row r="401" spans="1:240" s="107" customFormat="1" hidden="1">
      <c r="A401" s="97" t="s">
        <v>1719</v>
      </c>
      <c r="B401" s="117" t="s">
        <v>1720</v>
      </c>
      <c r="C401" s="139" t="s">
        <v>310</v>
      </c>
      <c r="D401" s="60">
        <v>58870.3</v>
      </c>
      <c r="E401" s="60">
        <v>93876.72</v>
      </c>
      <c r="HP401" s="106"/>
      <c r="HQ401" s="106"/>
      <c r="HR401" s="106"/>
      <c r="HS401" s="106"/>
      <c r="HT401" s="106"/>
      <c r="HU401" s="106"/>
      <c r="HV401" s="106"/>
      <c r="HW401" s="106"/>
      <c r="HX401" s="106"/>
      <c r="HY401" s="106"/>
      <c r="HZ401" s="106"/>
      <c r="IA401" s="106"/>
      <c r="IB401" s="106"/>
      <c r="IC401" s="106"/>
      <c r="ID401" s="106"/>
      <c r="IE401" s="106"/>
      <c r="IF401" s="106"/>
    </row>
    <row r="402" spans="1:240" s="107" customFormat="1" hidden="1">
      <c r="A402" s="97" t="s">
        <v>975</v>
      </c>
      <c r="B402" s="117" t="s">
        <v>976</v>
      </c>
      <c r="C402" s="139" t="s">
        <v>301</v>
      </c>
      <c r="D402" s="60">
        <v>430000</v>
      </c>
      <c r="E402" s="60">
        <v>280000</v>
      </c>
      <c r="HP402" s="106"/>
      <c r="HQ402" s="106"/>
      <c r="HR402" s="106"/>
      <c r="HS402" s="106"/>
      <c r="HT402" s="106"/>
      <c r="HU402" s="106"/>
      <c r="HV402" s="106"/>
      <c r="HW402" s="106"/>
      <c r="HX402" s="106"/>
      <c r="HY402" s="106"/>
      <c r="HZ402" s="106"/>
      <c r="IA402" s="106"/>
      <c r="IB402" s="106"/>
      <c r="IC402" s="106"/>
      <c r="ID402" s="106"/>
      <c r="IE402" s="106"/>
      <c r="IF402" s="106"/>
    </row>
    <row r="403" spans="1:240" s="107" customFormat="1" hidden="1">
      <c r="A403" s="97" t="s">
        <v>977</v>
      </c>
      <c r="B403" s="117" t="s">
        <v>978</v>
      </c>
      <c r="C403" s="139" t="s">
        <v>283</v>
      </c>
      <c r="D403" s="60">
        <v>715009.32</v>
      </c>
      <c r="E403" s="60">
        <v>371920.88</v>
      </c>
      <c r="HP403" s="106"/>
      <c r="HQ403" s="106"/>
      <c r="HR403" s="106"/>
      <c r="HS403" s="106"/>
      <c r="HT403" s="106"/>
      <c r="HU403" s="106"/>
      <c r="HV403" s="106"/>
      <c r="HW403" s="106"/>
      <c r="HX403" s="106"/>
      <c r="HY403" s="106"/>
      <c r="HZ403" s="106"/>
      <c r="IA403" s="106"/>
      <c r="IB403" s="106"/>
      <c r="IC403" s="106"/>
      <c r="ID403" s="106"/>
      <c r="IE403" s="106"/>
      <c r="IF403" s="106"/>
    </row>
    <row r="404" spans="1:240" s="107" customFormat="1" hidden="1">
      <c r="A404" s="97" t="s">
        <v>979</v>
      </c>
      <c r="B404" s="117" t="s">
        <v>980</v>
      </c>
      <c r="C404" s="139" t="s">
        <v>334</v>
      </c>
      <c r="D404" s="60">
        <v>186500</v>
      </c>
      <c r="E404" s="60">
        <v>76000</v>
      </c>
      <c r="HP404" s="106"/>
      <c r="HQ404" s="106"/>
      <c r="HR404" s="106"/>
      <c r="HS404" s="106"/>
      <c r="HT404" s="106"/>
      <c r="HU404" s="106"/>
      <c r="HV404" s="106"/>
      <c r="HW404" s="106"/>
      <c r="HX404" s="106"/>
      <c r="HY404" s="106"/>
      <c r="HZ404" s="106"/>
      <c r="IA404" s="106"/>
      <c r="IB404" s="106"/>
      <c r="IC404" s="106"/>
      <c r="ID404" s="106"/>
      <c r="IE404" s="106"/>
      <c r="IF404" s="106"/>
    </row>
    <row r="405" spans="1:240" s="107" customFormat="1" hidden="1">
      <c r="A405" s="97" t="s">
        <v>1721</v>
      </c>
      <c r="B405" s="117" t="s">
        <v>1722</v>
      </c>
      <c r="C405" s="139" t="s">
        <v>1569</v>
      </c>
      <c r="D405" s="60"/>
      <c r="E405" s="60">
        <v>73995.75</v>
      </c>
      <c r="HP405" s="106"/>
      <c r="HQ405" s="106"/>
      <c r="HR405" s="106"/>
      <c r="HS405" s="106"/>
      <c r="HT405" s="106"/>
      <c r="HU405" s="106"/>
      <c r="HV405" s="106"/>
      <c r="HW405" s="106"/>
      <c r="HX405" s="106"/>
      <c r="HY405" s="106"/>
      <c r="HZ405" s="106"/>
      <c r="IA405" s="106"/>
      <c r="IB405" s="106"/>
      <c r="IC405" s="106"/>
      <c r="ID405" s="106"/>
      <c r="IE405" s="106"/>
      <c r="IF405" s="106"/>
    </row>
    <row r="406" spans="1:240" s="107" customFormat="1" hidden="1">
      <c r="A406" s="97" t="s">
        <v>1723</v>
      </c>
      <c r="B406" s="117" t="s">
        <v>1724</v>
      </c>
      <c r="C406" s="139" t="s">
        <v>268</v>
      </c>
      <c r="D406" s="60">
        <v>97344</v>
      </c>
      <c r="E406" s="60">
        <v>0</v>
      </c>
      <c r="HP406" s="106"/>
      <c r="HQ406" s="106"/>
      <c r="HR406" s="106"/>
      <c r="HS406" s="106"/>
      <c r="HT406" s="106"/>
      <c r="HU406" s="106"/>
      <c r="HV406" s="106"/>
      <c r="HW406" s="106"/>
      <c r="HX406" s="106"/>
      <c r="HY406" s="106"/>
      <c r="HZ406" s="106"/>
      <c r="IA406" s="106"/>
      <c r="IB406" s="106"/>
      <c r="IC406" s="106"/>
      <c r="ID406" s="106"/>
      <c r="IE406" s="106"/>
      <c r="IF406" s="106"/>
    </row>
    <row r="407" spans="1:240" s="107" customFormat="1" hidden="1">
      <c r="A407" s="97" t="s">
        <v>981</v>
      </c>
      <c r="B407" s="117" t="s">
        <v>982</v>
      </c>
      <c r="C407" s="139" t="s">
        <v>268</v>
      </c>
      <c r="D407" s="60">
        <v>634000</v>
      </c>
      <c r="E407" s="60">
        <v>591358</v>
      </c>
      <c r="HP407" s="106"/>
      <c r="HQ407" s="106"/>
      <c r="HR407" s="106"/>
      <c r="HS407" s="106"/>
      <c r="HT407" s="106"/>
      <c r="HU407" s="106"/>
      <c r="HV407" s="106"/>
      <c r="HW407" s="106"/>
      <c r="HX407" s="106"/>
      <c r="HY407" s="106"/>
      <c r="HZ407" s="106"/>
      <c r="IA407" s="106"/>
      <c r="IB407" s="106"/>
      <c r="IC407" s="106"/>
      <c r="ID407" s="106"/>
      <c r="IE407" s="106"/>
      <c r="IF407" s="106"/>
    </row>
    <row r="408" spans="1:240" s="107" customFormat="1" hidden="1">
      <c r="A408" s="97" t="s">
        <v>983</v>
      </c>
      <c r="B408" s="117" t="s">
        <v>984</v>
      </c>
      <c r="C408" s="139" t="s">
        <v>283</v>
      </c>
      <c r="D408" s="60">
        <v>78449.279999999999</v>
      </c>
      <c r="E408" s="60">
        <v>0</v>
      </c>
      <c r="HP408" s="106"/>
      <c r="HQ408" s="106"/>
      <c r="HR408" s="106"/>
      <c r="HS408" s="106"/>
      <c r="HT408" s="106"/>
      <c r="HU408" s="106"/>
      <c r="HV408" s="106"/>
      <c r="HW408" s="106"/>
      <c r="HX408" s="106"/>
      <c r="HY408" s="106"/>
      <c r="HZ408" s="106"/>
      <c r="IA408" s="106"/>
      <c r="IB408" s="106"/>
      <c r="IC408" s="106"/>
      <c r="ID408" s="106"/>
      <c r="IE408" s="106"/>
      <c r="IF408" s="106"/>
    </row>
    <row r="409" spans="1:240" s="107" customFormat="1" hidden="1">
      <c r="A409" s="97" t="s">
        <v>985</v>
      </c>
      <c r="B409" s="117" t="s">
        <v>986</v>
      </c>
      <c r="C409" s="139" t="s">
        <v>358</v>
      </c>
      <c r="D409" s="60">
        <v>81343.31</v>
      </c>
      <c r="E409" s="60">
        <v>70726.63</v>
      </c>
      <c r="HP409" s="106"/>
      <c r="HQ409" s="106"/>
      <c r="HR409" s="106"/>
      <c r="HS409" s="106"/>
      <c r="HT409" s="106"/>
      <c r="HU409" s="106"/>
      <c r="HV409" s="106"/>
      <c r="HW409" s="106"/>
      <c r="HX409" s="106"/>
      <c r="HY409" s="106"/>
      <c r="HZ409" s="106"/>
      <c r="IA409" s="106"/>
      <c r="IB409" s="106"/>
      <c r="IC409" s="106"/>
      <c r="ID409" s="106"/>
      <c r="IE409" s="106"/>
      <c r="IF409" s="106"/>
    </row>
    <row r="410" spans="1:240" s="107" customFormat="1" hidden="1">
      <c r="A410" s="97" t="s">
        <v>987</v>
      </c>
      <c r="B410" s="117" t="s">
        <v>988</v>
      </c>
      <c r="C410" s="139" t="s">
        <v>358</v>
      </c>
      <c r="D410" s="60">
        <v>43393.3</v>
      </c>
      <c r="E410" s="60">
        <v>0</v>
      </c>
      <c r="HP410" s="106"/>
      <c r="HQ410" s="106"/>
      <c r="HR410" s="106"/>
      <c r="HS410" s="106"/>
      <c r="HT410" s="106"/>
      <c r="HU410" s="106"/>
      <c r="HV410" s="106"/>
      <c r="HW410" s="106"/>
      <c r="HX410" s="106"/>
      <c r="HY410" s="106"/>
      <c r="HZ410" s="106"/>
      <c r="IA410" s="106"/>
      <c r="IB410" s="106"/>
      <c r="IC410" s="106"/>
      <c r="ID410" s="106"/>
      <c r="IE410" s="106"/>
      <c r="IF410" s="106"/>
    </row>
    <row r="411" spans="1:240" s="107" customFormat="1" hidden="1">
      <c r="A411" s="97" t="s">
        <v>989</v>
      </c>
      <c r="B411" s="117" t="s">
        <v>990</v>
      </c>
      <c r="C411" s="139" t="s">
        <v>364</v>
      </c>
      <c r="D411" s="60">
        <v>1511332.88</v>
      </c>
      <c r="E411" s="60">
        <v>1065836.9099999999</v>
      </c>
      <c r="HP411" s="106"/>
      <c r="HQ411" s="106"/>
      <c r="HR411" s="106"/>
      <c r="HS411" s="106"/>
      <c r="HT411" s="106"/>
      <c r="HU411" s="106"/>
      <c r="HV411" s="106"/>
      <c r="HW411" s="106"/>
      <c r="HX411" s="106"/>
      <c r="HY411" s="106"/>
      <c r="HZ411" s="106"/>
      <c r="IA411" s="106"/>
      <c r="IB411" s="106"/>
      <c r="IC411" s="106"/>
      <c r="ID411" s="106"/>
      <c r="IE411" s="106"/>
      <c r="IF411" s="106"/>
    </row>
    <row r="412" spans="1:240" s="107" customFormat="1" hidden="1">
      <c r="A412" s="97" t="s">
        <v>991</v>
      </c>
      <c r="B412" s="97" t="s">
        <v>992</v>
      </c>
      <c r="C412" s="98" t="s">
        <v>352</v>
      </c>
      <c r="D412" s="60">
        <v>2925000</v>
      </c>
      <c r="E412" s="60">
        <v>2100000</v>
      </c>
      <c r="HP412" s="106"/>
      <c r="HQ412" s="106"/>
      <c r="HR412" s="106"/>
      <c r="HS412" s="106"/>
      <c r="HT412" s="106"/>
      <c r="HU412" s="106"/>
      <c r="HV412" s="106"/>
      <c r="HW412" s="106"/>
      <c r="HX412" s="106"/>
      <c r="HY412" s="106"/>
      <c r="HZ412" s="106"/>
      <c r="IA412" s="106"/>
      <c r="IB412" s="106"/>
      <c r="IC412" s="106"/>
      <c r="ID412" s="106"/>
      <c r="IE412" s="106"/>
      <c r="IF412" s="106"/>
    </row>
    <row r="413" spans="1:240" s="107" customFormat="1" hidden="1">
      <c r="A413" s="97" t="s">
        <v>1725</v>
      </c>
      <c r="B413" s="97" t="s">
        <v>1726</v>
      </c>
      <c r="C413" s="98" t="s">
        <v>370</v>
      </c>
      <c r="D413" s="60">
        <v>6900</v>
      </c>
      <c r="E413" s="60"/>
      <c r="HP413" s="106"/>
      <c r="HQ413" s="106"/>
      <c r="HR413" s="106"/>
      <c r="HS413" s="106"/>
      <c r="HT413" s="106"/>
      <c r="HU413" s="106"/>
      <c r="HV413" s="106"/>
      <c r="HW413" s="106"/>
      <c r="HX413" s="106"/>
      <c r="HY413" s="106"/>
      <c r="HZ413" s="106"/>
      <c r="IA413" s="106"/>
      <c r="IB413" s="106"/>
      <c r="IC413" s="106"/>
      <c r="ID413" s="106"/>
      <c r="IE413" s="106"/>
      <c r="IF413" s="106"/>
    </row>
    <row r="414" spans="1:240" s="107" customFormat="1" hidden="1">
      <c r="A414" s="97" t="s">
        <v>993</v>
      </c>
      <c r="B414" s="97" t="s">
        <v>994</v>
      </c>
      <c r="C414" s="98" t="s">
        <v>328</v>
      </c>
      <c r="D414" s="60">
        <v>798778.99</v>
      </c>
      <c r="E414" s="60">
        <v>760911.18</v>
      </c>
      <c r="HP414" s="106"/>
      <c r="HQ414" s="106"/>
      <c r="HR414" s="106"/>
      <c r="HS414" s="106"/>
      <c r="HT414" s="106"/>
      <c r="HU414" s="106"/>
      <c r="HV414" s="106"/>
      <c r="HW414" s="106"/>
      <c r="HX414" s="106"/>
      <c r="HY414" s="106"/>
      <c r="HZ414" s="106"/>
      <c r="IA414" s="106"/>
      <c r="IB414" s="106"/>
      <c r="IC414" s="106"/>
      <c r="ID414" s="106"/>
      <c r="IE414" s="106"/>
      <c r="IF414" s="106"/>
    </row>
    <row r="415" spans="1:240" s="107" customFormat="1" hidden="1">
      <c r="A415" s="97" t="s">
        <v>995</v>
      </c>
      <c r="B415" s="97" t="s">
        <v>996</v>
      </c>
      <c r="C415" s="98" t="s">
        <v>268</v>
      </c>
      <c r="D415" s="60">
        <v>27000</v>
      </c>
      <c r="E415" s="60">
        <v>21000</v>
      </c>
      <c r="HP415" s="106"/>
      <c r="HQ415" s="106"/>
      <c r="HR415" s="106"/>
      <c r="HS415" s="106"/>
      <c r="HT415" s="106"/>
      <c r="HU415" s="106"/>
      <c r="HV415" s="106"/>
      <c r="HW415" s="106"/>
      <c r="HX415" s="106"/>
      <c r="HY415" s="106"/>
      <c r="HZ415" s="106"/>
      <c r="IA415" s="106"/>
      <c r="IB415" s="106"/>
      <c r="IC415" s="106"/>
      <c r="ID415" s="106"/>
      <c r="IE415" s="106"/>
      <c r="IF415" s="106"/>
    </row>
    <row r="416" spans="1:240" s="107" customFormat="1" hidden="1">
      <c r="A416" s="97" t="s">
        <v>1727</v>
      </c>
      <c r="B416" s="97" t="s">
        <v>1728</v>
      </c>
      <c r="C416" s="98" t="s">
        <v>382</v>
      </c>
      <c r="D416" s="60">
        <v>37521.46</v>
      </c>
      <c r="E416" s="60"/>
      <c r="HP416" s="106"/>
      <c r="HQ416" s="106"/>
      <c r="HR416" s="106"/>
      <c r="HS416" s="106"/>
      <c r="HT416" s="106"/>
      <c r="HU416" s="106"/>
      <c r="HV416" s="106"/>
      <c r="HW416" s="106"/>
      <c r="HX416" s="106"/>
      <c r="HY416" s="106"/>
      <c r="HZ416" s="106"/>
      <c r="IA416" s="106"/>
      <c r="IB416" s="106"/>
      <c r="IC416" s="106"/>
      <c r="ID416" s="106"/>
      <c r="IE416" s="106"/>
      <c r="IF416" s="106"/>
    </row>
    <row r="417" spans="1:240" s="107" customFormat="1" hidden="1">
      <c r="A417" s="97" t="s">
        <v>997</v>
      </c>
      <c r="B417" s="97" t="s">
        <v>998</v>
      </c>
      <c r="C417" s="98" t="s">
        <v>283</v>
      </c>
      <c r="D417" s="60">
        <v>727143.87</v>
      </c>
      <c r="E417" s="60">
        <v>453082</v>
      </c>
      <c r="HP417" s="106"/>
      <c r="HQ417" s="106"/>
      <c r="HR417" s="106"/>
      <c r="HS417" s="106"/>
      <c r="HT417" s="106"/>
      <c r="HU417" s="106"/>
      <c r="HV417" s="106"/>
      <c r="HW417" s="106"/>
      <c r="HX417" s="106"/>
      <c r="HY417" s="106"/>
      <c r="HZ417" s="106"/>
      <c r="IA417" s="106"/>
      <c r="IB417" s="106"/>
      <c r="IC417" s="106"/>
      <c r="ID417" s="106"/>
      <c r="IE417" s="106"/>
      <c r="IF417" s="106"/>
    </row>
    <row r="418" spans="1:240" s="107" customFormat="1">
      <c r="A418" s="99" t="s">
        <v>1003</v>
      </c>
      <c r="B418" s="116" t="s">
        <v>1004</v>
      </c>
      <c r="C418" s="136"/>
      <c r="D418" s="58">
        <f>SUM(D419:D420)</f>
        <v>48978.05</v>
      </c>
      <c r="E418" s="58">
        <f>SUM(E419:E420)</f>
        <v>19035.59</v>
      </c>
      <c r="HP418" s="106"/>
      <c r="HQ418" s="106"/>
      <c r="HR418" s="106"/>
      <c r="HS418" s="106"/>
      <c r="HT418" s="106"/>
      <c r="HU418" s="106"/>
      <c r="HV418" s="106"/>
      <c r="HW418" s="106"/>
      <c r="HX418" s="106"/>
      <c r="HY418" s="106"/>
      <c r="HZ418" s="106"/>
      <c r="IA418" s="106"/>
      <c r="IB418" s="106"/>
      <c r="IC418" s="106"/>
      <c r="ID418" s="106"/>
      <c r="IE418" s="106"/>
      <c r="IF418" s="106"/>
    </row>
    <row r="419" spans="1:240" s="107" customFormat="1">
      <c r="A419" s="97" t="s">
        <v>1005</v>
      </c>
      <c r="B419" s="117" t="s">
        <v>1006</v>
      </c>
      <c r="C419" s="139" t="s">
        <v>542</v>
      </c>
      <c r="D419" s="60">
        <v>48978.05</v>
      </c>
      <c r="E419" s="60">
        <v>19035.59</v>
      </c>
      <c r="HP419" s="106"/>
      <c r="HQ419" s="106"/>
      <c r="HR419" s="106"/>
      <c r="HS419" s="106"/>
      <c r="HT419" s="106"/>
      <c r="HU419" s="106"/>
      <c r="HV419" s="106"/>
      <c r="HW419" s="106"/>
      <c r="HX419" s="106"/>
      <c r="HY419" s="106"/>
      <c r="HZ419" s="106"/>
      <c r="IA419" s="106"/>
      <c r="IB419" s="106"/>
      <c r="IC419" s="106"/>
      <c r="ID419" s="106"/>
      <c r="IE419" s="106"/>
      <c r="IF419" s="106"/>
    </row>
    <row r="420" spans="1:240" s="107" customFormat="1">
      <c r="A420" s="97" t="s">
        <v>1009</v>
      </c>
      <c r="B420" s="97" t="s">
        <v>1010</v>
      </c>
      <c r="C420" s="98" t="s">
        <v>680</v>
      </c>
      <c r="D420" s="60"/>
      <c r="E420" s="60"/>
      <c r="HP420" s="106"/>
      <c r="HQ420" s="106"/>
      <c r="HR420" s="106"/>
      <c r="HS420" s="106"/>
      <c r="HT420" s="106"/>
      <c r="HU420" s="106"/>
      <c r="HV420" s="106"/>
      <c r="HW420" s="106"/>
      <c r="HX420" s="106"/>
      <c r="HY420" s="106"/>
      <c r="HZ420" s="106"/>
      <c r="IA420" s="106"/>
      <c r="IB420" s="106"/>
      <c r="IC420" s="106"/>
      <c r="ID420" s="106"/>
      <c r="IE420" s="106"/>
      <c r="IF420" s="106"/>
    </row>
    <row r="421" spans="1:240" s="107" customFormat="1">
      <c r="A421" s="132" t="s">
        <v>1011</v>
      </c>
      <c r="B421" s="133" t="s">
        <v>1012</v>
      </c>
      <c r="C421" s="134"/>
      <c r="D421" s="135">
        <f>SUM(D422:D422)</f>
        <v>78216543.280000001</v>
      </c>
      <c r="E421" s="135">
        <f>SUM(E422:E422)</f>
        <v>82461806.469999999</v>
      </c>
      <c r="HP421" s="106"/>
      <c r="HQ421" s="106"/>
      <c r="HR421" s="106"/>
      <c r="HS421" s="106"/>
      <c r="HT421" s="106"/>
      <c r="HU421" s="106"/>
      <c r="HV421" s="106"/>
      <c r="HW421" s="106"/>
      <c r="HX421" s="106"/>
      <c r="HY421" s="106"/>
      <c r="HZ421" s="106"/>
      <c r="IA421" s="106"/>
      <c r="IB421" s="106"/>
      <c r="IC421" s="106"/>
      <c r="ID421" s="106"/>
      <c r="IE421" s="106"/>
      <c r="IF421" s="106"/>
    </row>
    <row r="422" spans="1:240" s="107" customFormat="1">
      <c r="A422" s="97" t="s">
        <v>1013</v>
      </c>
      <c r="B422" s="117" t="s">
        <v>1014</v>
      </c>
      <c r="C422" s="139" t="s">
        <v>249</v>
      </c>
      <c r="D422" s="60">
        <v>78216543.280000001</v>
      </c>
      <c r="E422" s="60">
        <v>82461806.469999999</v>
      </c>
      <c r="HP422" s="106"/>
      <c r="HQ422" s="106"/>
      <c r="HR422" s="106"/>
      <c r="HS422" s="106"/>
      <c r="HT422" s="106"/>
      <c r="HU422" s="106"/>
      <c r="HV422" s="106"/>
      <c r="HW422" s="106"/>
      <c r="HX422" s="106"/>
      <c r="HY422" s="106"/>
      <c r="HZ422" s="106"/>
      <c r="IA422" s="106"/>
      <c r="IB422" s="106"/>
      <c r="IC422" s="106"/>
      <c r="ID422" s="106"/>
      <c r="IE422" s="106"/>
      <c r="IF422" s="106"/>
    </row>
    <row r="423" spans="1:240" s="107" customFormat="1">
      <c r="A423" s="129" t="s">
        <v>1729</v>
      </c>
      <c r="B423" s="130" t="s">
        <v>1730</v>
      </c>
      <c r="C423" s="131"/>
      <c r="D423" s="128">
        <f>SUM(D424:D426)</f>
        <v>661998.64</v>
      </c>
      <c r="E423" s="128">
        <f>SUM(E424:E426)</f>
        <v>331165.73</v>
      </c>
      <c r="HP423" s="106"/>
      <c r="HQ423" s="106"/>
      <c r="HR423" s="106"/>
      <c r="HS423" s="106"/>
      <c r="HT423" s="106"/>
      <c r="HU423" s="106"/>
      <c r="HV423" s="106"/>
      <c r="HW423" s="106"/>
      <c r="HX423" s="106"/>
      <c r="HY423" s="106"/>
      <c r="HZ423" s="106"/>
      <c r="IA423" s="106"/>
      <c r="IB423" s="106"/>
      <c r="IC423" s="106"/>
      <c r="ID423" s="106"/>
      <c r="IE423" s="106"/>
      <c r="IF423" s="106"/>
    </row>
    <row r="424" spans="1:240" s="107" customFormat="1" ht="22.5">
      <c r="A424" s="132" t="s">
        <v>1731</v>
      </c>
      <c r="B424" s="133" t="s">
        <v>1732</v>
      </c>
      <c r="C424" s="134" t="s">
        <v>218</v>
      </c>
      <c r="D424" s="135">
        <v>440801.22</v>
      </c>
      <c r="E424" s="135">
        <v>322917.73</v>
      </c>
      <c r="HP424" s="106"/>
      <c r="HQ424" s="106"/>
      <c r="HR424" s="106"/>
      <c r="HS424" s="106"/>
      <c r="HT424" s="106"/>
      <c r="HU424" s="106"/>
      <c r="HV424" s="106"/>
      <c r="HW424" s="106"/>
      <c r="HX424" s="106"/>
      <c r="HY424" s="106"/>
      <c r="HZ424" s="106"/>
      <c r="IA424" s="106"/>
      <c r="IB424" s="106"/>
      <c r="IC424" s="106"/>
      <c r="ID424" s="106"/>
      <c r="IE424" s="106"/>
      <c r="IF424" s="106"/>
    </row>
    <row r="425" spans="1:240" s="107" customFormat="1">
      <c r="A425" s="132" t="s">
        <v>1733</v>
      </c>
      <c r="B425" s="133" t="s">
        <v>1734</v>
      </c>
      <c r="C425" s="134" t="s">
        <v>221</v>
      </c>
      <c r="D425" s="135">
        <v>209520.65</v>
      </c>
      <c r="E425" s="135">
        <v>0</v>
      </c>
      <c r="HP425" s="106"/>
      <c r="HQ425" s="106"/>
      <c r="HR425" s="106"/>
      <c r="HS425" s="106"/>
      <c r="HT425" s="106"/>
      <c r="HU425" s="106"/>
      <c r="HV425" s="106"/>
      <c r="HW425" s="106"/>
      <c r="HX425" s="106"/>
      <c r="HY425" s="106"/>
      <c r="HZ425" s="106"/>
      <c r="IA425" s="106"/>
      <c r="IB425" s="106"/>
      <c r="IC425" s="106"/>
      <c r="ID425" s="106"/>
      <c r="IE425" s="106"/>
      <c r="IF425" s="106"/>
    </row>
    <row r="426" spans="1:240" s="107" customFormat="1">
      <c r="A426" s="132" t="s">
        <v>1735</v>
      </c>
      <c r="B426" s="133" t="s">
        <v>1736</v>
      </c>
      <c r="C426" s="134" t="s">
        <v>471</v>
      </c>
      <c r="D426" s="135">
        <v>11676.77</v>
      </c>
      <c r="E426" s="135">
        <v>8248</v>
      </c>
      <c r="HP426" s="106"/>
      <c r="HQ426" s="106"/>
      <c r="HR426" s="106"/>
      <c r="HS426" s="106"/>
      <c r="HT426" s="106"/>
      <c r="HU426" s="106"/>
      <c r="HV426" s="106"/>
      <c r="HW426" s="106"/>
      <c r="HX426" s="106"/>
      <c r="HY426" s="106"/>
      <c r="HZ426" s="106"/>
      <c r="IA426" s="106"/>
      <c r="IB426" s="106"/>
      <c r="IC426" s="106"/>
      <c r="ID426" s="106"/>
      <c r="IE426" s="106"/>
      <c r="IF426" s="106"/>
    </row>
    <row r="427" spans="1:240" s="107" customFormat="1">
      <c r="A427" s="129" t="s">
        <v>1737</v>
      </c>
      <c r="B427" s="130" t="s">
        <v>1738</v>
      </c>
      <c r="C427" s="131"/>
      <c r="D427" s="128">
        <f>SUM(D428:D429)</f>
        <v>285760.71000000002</v>
      </c>
      <c r="E427" s="128">
        <f>SUM(E428:E430)</f>
        <v>827860.23</v>
      </c>
      <c r="HP427" s="106"/>
      <c r="HQ427" s="106"/>
      <c r="HR427" s="106"/>
      <c r="HS427" s="106"/>
      <c r="HT427" s="106"/>
      <c r="HU427" s="106"/>
      <c r="HV427" s="106"/>
      <c r="HW427" s="106"/>
      <c r="HX427" s="106"/>
      <c r="HY427" s="106"/>
      <c r="HZ427" s="106"/>
      <c r="IA427" s="106"/>
      <c r="IB427" s="106"/>
      <c r="IC427" s="106"/>
      <c r="ID427" s="106"/>
      <c r="IE427" s="106"/>
      <c r="IF427" s="106"/>
    </row>
    <row r="428" spans="1:240" s="107" customFormat="1" ht="22.5">
      <c r="A428" s="132" t="s">
        <v>1739</v>
      </c>
      <c r="B428" s="133" t="s">
        <v>1740</v>
      </c>
      <c r="C428" s="134" t="s">
        <v>218</v>
      </c>
      <c r="D428" s="135">
        <v>281510.71000000002</v>
      </c>
      <c r="E428" s="135">
        <v>515419.23</v>
      </c>
      <c r="HP428" s="106"/>
      <c r="HQ428" s="106"/>
      <c r="HR428" s="106"/>
      <c r="HS428" s="106"/>
      <c r="HT428" s="106"/>
      <c r="HU428" s="106"/>
      <c r="HV428" s="106"/>
      <c r="HW428" s="106"/>
      <c r="HX428" s="106"/>
      <c r="HY428" s="106"/>
      <c r="HZ428" s="106"/>
      <c r="IA428" s="106"/>
      <c r="IB428" s="106"/>
      <c r="IC428" s="106"/>
      <c r="ID428" s="106"/>
      <c r="IE428" s="106"/>
      <c r="IF428" s="106"/>
    </row>
    <row r="429" spans="1:240" s="107" customFormat="1">
      <c r="A429" s="132" t="s">
        <v>1741</v>
      </c>
      <c r="B429" s="133" t="s">
        <v>1742</v>
      </c>
      <c r="C429" s="134" t="s">
        <v>221</v>
      </c>
      <c r="D429" s="135">
        <v>4250</v>
      </c>
      <c r="E429" s="135">
        <v>82441</v>
      </c>
      <c r="HP429" s="106"/>
      <c r="HQ429" s="106"/>
      <c r="HR429" s="106"/>
      <c r="HS429" s="106"/>
      <c r="HT429" s="106"/>
      <c r="HU429" s="106"/>
      <c r="HV429" s="106"/>
      <c r="HW429" s="106"/>
      <c r="HX429" s="106"/>
      <c r="HY429" s="106"/>
      <c r="HZ429" s="106"/>
      <c r="IA429" s="106"/>
      <c r="IB429" s="106"/>
      <c r="IC429" s="106"/>
      <c r="ID429" s="106"/>
      <c r="IE429" s="106"/>
      <c r="IF429" s="106"/>
    </row>
    <row r="430" spans="1:240" s="107" customFormat="1">
      <c r="A430" s="132" t="s">
        <v>1743</v>
      </c>
      <c r="B430" s="133" t="s">
        <v>1742</v>
      </c>
      <c r="C430" s="134" t="s">
        <v>221</v>
      </c>
      <c r="D430" s="135"/>
      <c r="E430" s="135">
        <v>230000</v>
      </c>
      <c r="HP430" s="106"/>
      <c r="HQ430" s="106"/>
      <c r="HR430" s="106"/>
      <c r="HS430" s="106"/>
      <c r="HT430" s="106"/>
      <c r="HU430" s="106"/>
      <c r="HV430" s="106"/>
      <c r="HW430" s="106"/>
      <c r="HX430" s="106"/>
      <c r="HY430" s="106"/>
      <c r="HZ430" s="106"/>
      <c r="IA430" s="106"/>
      <c r="IB430" s="106"/>
      <c r="IC430" s="106"/>
      <c r="ID430" s="106"/>
      <c r="IE430" s="106"/>
      <c r="IF430" s="106"/>
    </row>
    <row r="431" spans="1:240" s="107" customFormat="1">
      <c r="A431" s="129" t="s">
        <v>1015</v>
      </c>
      <c r="B431" s="130" t="s">
        <v>1016</v>
      </c>
      <c r="C431" s="131"/>
      <c r="D431" s="128">
        <f>D432+D442</f>
        <v>1229913.5599999998</v>
      </c>
      <c r="E431" s="128">
        <f>E432+E442</f>
        <v>330000</v>
      </c>
      <c r="HP431" s="106"/>
      <c r="HQ431" s="106"/>
      <c r="HR431" s="106"/>
      <c r="HS431" s="106"/>
      <c r="HT431" s="106"/>
      <c r="HU431" s="106"/>
      <c r="HV431" s="106"/>
      <c r="HW431" s="106"/>
      <c r="HX431" s="106"/>
      <c r="HY431" s="106"/>
      <c r="HZ431" s="106"/>
      <c r="IA431" s="106"/>
      <c r="IB431" s="106"/>
      <c r="IC431" s="106"/>
      <c r="ID431" s="106"/>
      <c r="IE431" s="106"/>
      <c r="IF431" s="106"/>
    </row>
    <row r="432" spans="1:240" s="107" customFormat="1">
      <c r="A432" s="132" t="s">
        <v>1017</v>
      </c>
      <c r="B432" s="133" t="s">
        <v>1018</v>
      </c>
      <c r="C432" s="134"/>
      <c r="D432" s="135">
        <f>SUM(D433+D436+D440)</f>
        <v>1229913.5599999998</v>
      </c>
      <c r="E432" s="135">
        <f>SUM(E433+E436+E440)</f>
        <v>330000</v>
      </c>
      <c r="HP432" s="106"/>
      <c r="HQ432" s="106"/>
      <c r="HR432" s="106"/>
      <c r="HS432" s="106"/>
      <c r="HT432" s="106"/>
      <c r="HU432" s="106"/>
      <c r="HV432" s="106"/>
      <c r="HW432" s="106"/>
      <c r="HX432" s="106"/>
      <c r="HY432" s="106"/>
      <c r="HZ432" s="106"/>
      <c r="IA432" s="106"/>
      <c r="IB432" s="106"/>
      <c r="IC432" s="106"/>
      <c r="ID432" s="106"/>
      <c r="IE432" s="106"/>
      <c r="IF432" s="106"/>
    </row>
    <row r="433" spans="1:240" s="107" customFormat="1" ht="22.5">
      <c r="A433" s="99" t="s">
        <v>1027</v>
      </c>
      <c r="B433" s="116" t="s">
        <v>1028</v>
      </c>
      <c r="C433" s="136"/>
      <c r="D433" s="58">
        <f>SUM(D434:D435)</f>
        <v>1199083.8599999999</v>
      </c>
      <c r="E433" s="58">
        <f>SUM(E434:E435)</f>
        <v>0</v>
      </c>
      <c r="HP433" s="106"/>
      <c r="HQ433" s="106"/>
      <c r="HR433" s="106"/>
      <c r="HS433" s="106"/>
      <c r="HT433" s="106"/>
      <c r="HU433" s="106"/>
      <c r="HV433" s="106"/>
      <c r="HW433" s="106"/>
      <c r="HX433" s="106"/>
      <c r="HY433" s="106"/>
      <c r="HZ433" s="106"/>
      <c r="IA433" s="106"/>
      <c r="IB433" s="106"/>
      <c r="IC433" s="106"/>
      <c r="ID433" s="106"/>
      <c r="IE433" s="106"/>
      <c r="IF433" s="106"/>
    </row>
    <row r="434" spans="1:240" s="107" customFormat="1" ht="16.5" customHeight="1">
      <c r="A434" s="97" t="s">
        <v>1029</v>
      </c>
      <c r="B434" s="117" t="s">
        <v>1030</v>
      </c>
      <c r="C434" s="139" t="s">
        <v>482</v>
      </c>
      <c r="D434" s="60">
        <v>478620</v>
      </c>
      <c r="E434" s="60">
        <v>0</v>
      </c>
      <c r="HP434" s="106"/>
      <c r="HQ434" s="106"/>
      <c r="HR434" s="106"/>
      <c r="HS434" s="106"/>
      <c r="HT434" s="106"/>
      <c r="HU434" s="106"/>
      <c r="HV434" s="106"/>
      <c r="HW434" s="106"/>
      <c r="HX434" s="106"/>
      <c r="HY434" s="106"/>
      <c r="HZ434" s="106"/>
      <c r="IA434" s="106"/>
      <c r="IB434" s="106"/>
      <c r="IC434" s="106"/>
      <c r="ID434" s="106"/>
      <c r="IE434" s="106"/>
      <c r="IF434" s="106"/>
    </row>
    <row r="435" spans="1:240" s="107" customFormat="1">
      <c r="A435" s="97" t="s">
        <v>1031</v>
      </c>
      <c r="B435" s="97" t="s">
        <v>1032</v>
      </c>
      <c r="C435" s="98" t="s">
        <v>530</v>
      </c>
      <c r="D435" s="60">
        <v>720463.86</v>
      </c>
      <c r="E435" s="60">
        <v>0</v>
      </c>
      <c r="HP435" s="106"/>
      <c r="HQ435" s="106"/>
      <c r="HR435" s="106"/>
      <c r="HS435" s="106"/>
      <c r="HT435" s="106"/>
      <c r="HU435" s="106"/>
      <c r="HV435" s="106"/>
      <c r="HW435" s="106"/>
      <c r="HX435" s="106"/>
      <c r="HY435" s="106"/>
      <c r="HZ435" s="106"/>
      <c r="IA435" s="106"/>
      <c r="IB435" s="106"/>
      <c r="IC435" s="106"/>
      <c r="ID435" s="106"/>
      <c r="IE435" s="106"/>
      <c r="IF435" s="106"/>
    </row>
    <row r="436" spans="1:240" s="107" customFormat="1" ht="22.5" customHeight="1">
      <c r="A436" s="99" t="s">
        <v>1033</v>
      </c>
      <c r="B436" s="116" t="s">
        <v>1744</v>
      </c>
      <c r="C436" s="136"/>
      <c r="D436" s="58">
        <f>SUM(D437:D439)</f>
        <v>0</v>
      </c>
      <c r="E436" s="58">
        <f>SUM(E437:E439)</f>
        <v>330000</v>
      </c>
      <c r="HP436" s="106"/>
      <c r="HQ436" s="106"/>
      <c r="HR436" s="106"/>
      <c r="HS436" s="106"/>
      <c r="HT436" s="106"/>
      <c r="HU436" s="106"/>
      <c r="HV436" s="106"/>
      <c r="HW436" s="106"/>
      <c r="HX436" s="106"/>
      <c r="HY436" s="106"/>
      <c r="HZ436" s="106"/>
      <c r="IA436" s="106"/>
      <c r="IB436" s="106"/>
      <c r="IC436" s="106"/>
      <c r="ID436" s="106"/>
      <c r="IE436" s="106"/>
      <c r="IF436" s="106"/>
    </row>
    <row r="437" spans="1:240" s="107" customFormat="1" ht="12.75" hidden="1" customHeight="1">
      <c r="A437" s="97" t="s">
        <v>1745</v>
      </c>
      <c r="B437" s="97" t="s">
        <v>1746</v>
      </c>
      <c r="C437" s="98" t="s">
        <v>1583</v>
      </c>
      <c r="D437" s="58"/>
      <c r="E437" s="58">
        <v>100000</v>
      </c>
      <c r="HP437" s="106"/>
      <c r="HQ437" s="106"/>
      <c r="HR437" s="106"/>
      <c r="HS437" s="106"/>
      <c r="HT437" s="106"/>
      <c r="HU437" s="106"/>
      <c r="HV437" s="106"/>
      <c r="HW437" s="106"/>
      <c r="HX437" s="106"/>
      <c r="HY437" s="106"/>
      <c r="HZ437" s="106"/>
      <c r="IA437" s="106"/>
      <c r="IB437" s="106"/>
      <c r="IC437" s="106"/>
      <c r="ID437" s="106"/>
      <c r="IE437" s="106"/>
      <c r="IF437" s="106"/>
    </row>
    <row r="438" spans="1:240" s="107" customFormat="1" ht="12" hidden="1" customHeight="1">
      <c r="A438" s="97" t="s">
        <v>1747</v>
      </c>
      <c r="B438" s="117" t="s">
        <v>1748</v>
      </c>
      <c r="C438" s="139" t="s">
        <v>1586</v>
      </c>
      <c r="D438" s="58"/>
      <c r="E438" s="58">
        <v>100000</v>
      </c>
      <c r="HP438" s="106"/>
      <c r="HQ438" s="106"/>
      <c r="HR438" s="106"/>
      <c r="HS438" s="106"/>
      <c r="HT438" s="106"/>
      <c r="HU438" s="106"/>
      <c r="HV438" s="106"/>
      <c r="HW438" s="106"/>
      <c r="HX438" s="106"/>
      <c r="HY438" s="106"/>
      <c r="HZ438" s="106"/>
      <c r="IA438" s="106"/>
      <c r="IB438" s="106"/>
      <c r="IC438" s="106"/>
      <c r="ID438" s="106"/>
      <c r="IE438" s="106"/>
      <c r="IF438" s="106"/>
    </row>
    <row r="439" spans="1:240" s="107" customFormat="1" ht="12" hidden="1" customHeight="1">
      <c r="A439" s="97" t="s">
        <v>1749</v>
      </c>
      <c r="B439" s="117" t="s">
        <v>1750</v>
      </c>
      <c r="C439" s="139" t="s">
        <v>1588</v>
      </c>
      <c r="D439" s="58"/>
      <c r="E439" s="58">
        <v>130000</v>
      </c>
      <c r="HP439" s="106"/>
      <c r="HQ439" s="106"/>
      <c r="HR439" s="106"/>
      <c r="HS439" s="106"/>
      <c r="HT439" s="106"/>
      <c r="HU439" s="106"/>
      <c r="HV439" s="106"/>
      <c r="HW439" s="106"/>
      <c r="HX439" s="106"/>
      <c r="HY439" s="106"/>
      <c r="HZ439" s="106"/>
      <c r="IA439" s="106"/>
      <c r="IB439" s="106"/>
      <c r="IC439" s="106"/>
      <c r="ID439" s="106"/>
      <c r="IE439" s="106"/>
      <c r="IF439" s="106"/>
    </row>
    <row r="440" spans="1:240" s="107" customFormat="1" ht="12.75" customHeight="1">
      <c r="A440" s="99" t="s">
        <v>1037</v>
      </c>
      <c r="B440" s="116" t="s">
        <v>1038</v>
      </c>
      <c r="C440" s="136"/>
      <c r="D440" s="141">
        <f>SUM(D441:D441)</f>
        <v>30829.7</v>
      </c>
      <c r="E440" s="141">
        <f>SUM(E441:E441)</f>
        <v>0</v>
      </c>
      <c r="HP440" s="106"/>
      <c r="HQ440" s="106"/>
      <c r="HR440" s="106"/>
      <c r="HS440" s="106"/>
      <c r="HT440" s="106"/>
      <c r="HU440" s="106"/>
      <c r="HV440" s="106"/>
      <c r="HW440" s="106"/>
      <c r="HX440" s="106"/>
      <c r="HY440" s="106"/>
      <c r="HZ440" s="106"/>
      <c r="IA440" s="106"/>
      <c r="IB440" s="106"/>
      <c r="IC440" s="106"/>
      <c r="ID440" s="106"/>
      <c r="IE440" s="106"/>
      <c r="IF440" s="106"/>
    </row>
    <row r="441" spans="1:240" s="107" customFormat="1" ht="12.75" customHeight="1">
      <c r="A441" s="97" t="s">
        <v>1051</v>
      </c>
      <c r="B441" s="97" t="s">
        <v>1751</v>
      </c>
      <c r="C441" s="98" t="s">
        <v>1052</v>
      </c>
      <c r="D441" s="58">
        <v>30829.7</v>
      </c>
      <c r="E441" s="58"/>
      <c r="HP441" s="106"/>
      <c r="HQ441" s="106"/>
      <c r="HR441" s="106"/>
      <c r="HS441" s="106"/>
      <c r="HT441" s="106"/>
      <c r="HU441" s="106"/>
      <c r="HV441" s="106"/>
      <c r="HW441" s="106"/>
      <c r="HX441" s="106"/>
      <c r="HY441" s="106"/>
      <c r="HZ441" s="106"/>
      <c r="IA441" s="106"/>
      <c r="IB441" s="106"/>
      <c r="IC441" s="106"/>
      <c r="ID441" s="106"/>
      <c r="IE441" s="106"/>
      <c r="IF441" s="106"/>
    </row>
    <row r="442" spans="1:240" s="107" customFormat="1" ht="22.5" customHeight="1">
      <c r="A442" s="132" t="s">
        <v>1054</v>
      </c>
      <c r="B442" s="133" t="s">
        <v>1752</v>
      </c>
      <c r="C442" s="134"/>
      <c r="D442" s="135">
        <f>D443</f>
        <v>0</v>
      </c>
      <c r="E442" s="135">
        <f>E443</f>
        <v>0</v>
      </c>
      <c r="HP442" s="106"/>
      <c r="HQ442" s="106"/>
      <c r="HR442" s="106"/>
      <c r="HS442" s="106"/>
      <c r="HT442" s="106"/>
      <c r="HU442" s="106"/>
      <c r="HV442" s="106"/>
      <c r="HW442" s="106"/>
      <c r="HX442" s="106"/>
      <c r="HY442" s="106"/>
      <c r="HZ442" s="106"/>
      <c r="IA442" s="106"/>
      <c r="IB442" s="106"/>
      <c r="IC442" s="106"/>
      <c r="ID442" s="106"/>
      <c r="IE442" s="106"/>
      <c r="IF442" s="106"/>
    </row>
    <row r="443" spans="1:240" ht="12.75" customHeight="1">
      <c r="A443" s="97" t="s">
        <v>1077</v>
      </c>
      <c r="B443" s="117" t="s">
        <v>1078</v>
      </c>
      <c r="C443" s="139" t="s">
        <v>474</v>
      </c>
      <c r="D443" s="60"/>
      <c r="E443" s="60"/>
    </row>
    <row r="444" spans="1:240">
      <c r="A444" s="125" t="s">
        <v>1085</v>
      </c>
      <c r="B444" s="126" t="s">
        <v>1086</v>
      </c>
      <c r="C444" s="127"/>
      <c r="D444" s="128">
        <f>SUM(D445+D520+D560+D591)</f>
        <v>25925272.389999997</v>
      </c>
      <c r="E444" s="128">
        <f>SUM(E445+E520+E560+E591)</f>
        <v>34244182.482999995</v>
      </c>
    </row>
    <row r="445" spans="1:240">
      <c r="A445" s="129" t="s">
        <v>1087</v>
      </c>
      <c r="B445" s="130" t="s">
        <v>1088</v>
      </c>
      <c r="C445" s="131"/>
      <c r="D445" s="128">
        <f>SUM(D446+D466+D470+D505+D489+D496+D485)</f>
        <v>7181671.0099999988</v>
      </c>
      <c r="E445" s="128">
        <f>SUM(E446+E466+E470+E505+E489+E496+E485)</f>
        <v>7967917.9930000007</v>
      </c>
    </row>
    <row r="446" spans="1:240">
      <c r="A446" s="132" t="s">
        <v>1089</v>
      </c>
      <c r="B446" s="133" t="s">
        <v>1090</v>
      </c>
      <c r="C446" s="134"/>
      <c r="D446" s="135">
        <f>SUM(D448+D456+D460+D452+D447)</f>
        <v>1452556.8800000001</v>
      </c>
      <c r="E446" s="135">
        <f>SUM(E448+E456+E460+E452+E447)</f>
        <v>1760991.3329999999</v>
      </c>
    </row>
    <row r="447" spans="1:240" ht="15" customHeight="1">
      <c r="A447" s="31" t="s">
        <v>1753</v>
      </c>
      <c r="B447" s="32" t="s">
        <v>1754</v>
      </c>
      <c r="C447" s="24" t="s">
        <v>123</v>
      </c>
      <c r="D447" s="135">
        <v>2045.87</v>
      </c>
      <c r="E447" s="135">
        <v>12326.873</v>
      </c>
    </row>
    <row r="448" spans="1:240" ht="22.5">
      <c r="A448" s="99" t="s">
        <v>1091</v>
      </c>
      <c r="B448" s="116" t="s">
        <v>1755</v>
      </c>
      <c r="C448" s="136"/>
      <c r="D448" s="58">
        <f>SUM(D449:D451)</f>
        <v>439946.08</v>
      </c>
      <c r="E448" s="58">
        <f>SUM(E449:E451)</f>
        <v>304374.54000000004</v>
      </c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6"/>
      <c r="AZ448" s="106"/>
      <c r="BA448" s="106"/>
      <c r="BB448" s="106"/>
      <c r="BC448" s="106"/>
      <c r="BD448" s="106"/>
      <c r="BE448" s="106"/>
      <c r="BF448" s="106"/>
      <c r="BG448" s="106"/>
      <c r="BH448" s="106"/>
      <c r="BI448" s="106"/>
      <c r="BJ448" s="106"/>
      <c r="BK448" s="106"/>
      <c r="BL448" s="106"/>
      <c r="BM448" s="106"/>
      <c r="BN448" s="106"/>
      <c r="BO448" s="106"/>
      <c r="BP448" s="106"/>
      <c r="BQ448" s="106"/>
      <c r="BR448" s="106"/>
      <c r="BS448" s="106"/>
      <c r="BT448" s="106"/>
      <c r="BU448" s="106"/>
      <c r="BV448" s="106"/>
      <c r="BW448" s="106"/>
      <c r="BX448" s="106"/>
      <c r="BY448" s="106"/>
      <c r="BZ448" s="106"/>
      <c r="CA448" s="106"/>
      <c r="CB448" s="106"/>
      <c r="CC448" s="106"/>
      <c r="CD448" s="106"/>
      <c r="CE448" s="106"/>
      <c r="CF448" s="106"/>
      <c r="CG448" s="106"/>
      <c r="CH448" s="106"/>
      <c r="CI448" s="106"/>
      <c r="CJ448" s="106"/>
      <c r="CK448" s="106"/>
      <c r="CL448" s="106"/>
      <c r="CM448" s="106"/>
      <c r="CN448" s="106"/>
      <c r="CO448" s="106"/>
      <c r="CP448" s="106"/>
      <c r="CQ448" s="106"/>
      <c r="CR448" s="106"/>
      <c r="CS448" s="106"/>
      <c r="CT448" s="106"/>
      <c r="CU448" s="106"/>
      <c r="CV448" s="106"/>
      <c r="CW448" s="106"/>
      <c r="CX448" s="106"/>
      <c r="CY448" s="106"/>
      <c r="CZ448" s="106"/>
      <c r="DA448" s="106"/>
      <c r="DB448" s="106"/>
      <c r="DC448" s="106"/>
      <c r="DD448" s="106"/>
      <c r="DE448" s="106"/>
      <c r="DF448" s="106"/>
      <c r="DG448" s="106"/>
      <c r="DH448" s="106"/>
      <c r="DI448" s="106"/>
      <c r="DJ448" s="106"/>
      <c r="DK448" s="106"/>
      <c r="DL448" s="106"/>
      <c r="DM448" s="106"/>
      <c r="DN448" s="106"/>
      <c r="DO448" s="106"/>
      <c r="DP448" s="106"/>
      <c r="DQ448" s="106"/>
      <c r="DR448" s="106"/>
      <c r="DS448" s="106"/>
      <c r="DT448" s="106"/>
      <c r="DU448" s="106"/>
      <c r="DV448" s="106"/>
      <c r="DW448" s="106"/>
      <c r="DX448" s="106"/>
      <c r="DY448" s="106"/>
      <c r="DZ448" s="106"/>
      <c r="EA448" s="106"/>
      <c r="EB448" s="106"/>
      <c r="EC448" s="106"/>
      <c r="ED448" s="106"/>
      <c r="EE448" s="106"/>
      <c r="EF448" s="106"/>
      <c r="EG448" s="106"/>
      <c r="EH448" s="106"/>
      <c r="EI448" s="106"/>
      <c r="EJ448" s="106"/>
      <c r="EK448" s="106"/>
      <c r="EL448" s="106"/>
      <c r="EM448" s="106"/>
      <c r="EN448" s="106"/>
      <c r="EO448" s="106"/>
      <c r="EP448" s="106"/>
      <c r="EQ448" s="106"/>
      <c r="ER448" s="106"/>
      <c r="ES448" s="106"/>
      <c r="ET448" s="106"/>
      <c r="EU448" s="106"/>
      <c r="EV448" s="106"/>
      <c r="EW448" s="106"/>
      <c r="EX448" s="106"/>
      <c r="EY448" s="106"/>
      <c r="EZ448" s="106"/>
      <c r="FA448" s="106"/>
      <c r="FB448" s="106"/>
      <c r="FC448" s="106"/>
      <c r="FD448" s="106"/>
      <c r="FE448" s="106"/>
      <c r="FF448" s="106"/>
      <c r="FG448" s="106"/>
      <c r="FH448" s="106"/>
      <c r="FI448" s="106"/>
      <c r="FJ448" s="106"/>
      <c r="FK448" s="106"/>
      <c r="FL448" s="106"/>
      <c r="FM448" s="106"/>
      <c r="FN448" s="106"/>
      <c r="FO448" s="106"/>
      <c r="FP448" s="106"/>
      <c r="FQ448" s="106"/>
      <c r="FR448" s="106"/>
      <c r="FS448" s="106"/>
      <c r="FT448" s="106"/>
      <c r="FU448" s="106"/>
      <c r="FV448" s="106"/>
      <c r="FW448" s="106"/>
      <c r="FX448" s="106"/>
      <c r="FY448" s="106"/>
      <c r="FZ448" s="106"/>
      <c r="GA448" s="106"/>
      <c r="GB448" s="106"/>
      <c r="GC448" s="106"/>
      <c r="GD448" s="106"/>
      <c r="GE448" s="106"/>
      <c r="GF448" s="106"/>
      <c r="GG448" s="106"/>
      <c r="GH448" s="106"/>
      <c r="GI448" s="106"/>
      <c r="GJ448" s="106"/>
      <c r="GK448" s="106"/>
      <c r="GL448" s="106"/>
      <c r="GM448" s="106"/>
      <c r="GN448" s="106"/>
      <c r="GO448" s="106"/>
      <c r="GP448" s="106"/>
      <c r="GQ448" s="106"/>
      <c r="GR448" s="106"/>
      <c r="GS448" s="106"/>
      <c r="GT448" s="106"/>
      <c r="GU448" s="106"/>
      <c r="GV448" s="106"/>
      <c r="GW448" s="106"/>
      <c r="GX448" s="106"/>
      <c r="GY448" s="106"/>
      <c r="GZ448" s="106"/>
      <c r="HA448" s="106"/>
      <c r="HB448" s="106"/>
      <c r="HC448" s="106"/>
      <c r="HD448" s="106"/>
      <c r="HE448" s="106"/>
      <c r="HF448" s="106"/>
      <c r="HG448" s="106"/>
      <c r="HH448" s="106"/>
      <c r="HI448" s="106"/>
      <c r="HJ448" s="106"/>
      <c r="HK448" s="106"/>
      <c r="HL448" s="106"/>
      <c r="HM448" s="106"/>
      <c r="HN448" s="106"/>
      <c r="HO448" s="106"/>
    </row>
    <row r="449" spans="1:240">
      <c r="A449" s="97" t="s">
        <v>1093</v>
      </c>
      <c r="B449" s="117" t="s">
        <v>1094</v>
      </c>
      <c r="C449" s="139" t="s">
        <v>29</v>
      </c>
      <c r="D449" s="60">
        <v>263682.7</v>
      </c>
      <c r="E449" s="60">
        <v>182347.04</v>
      </c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6"/>
      <c r="AV449" s="106"/>
      <c r="AW449" s="106"/>
      <c r="AX449" s="106"/>
      <c r="AY449" s="106"/>
      <c r="AZ449" s="106"/>
      <c r="BA449" s="106"/>
      <c r="BB449" s="106"/>
      <c r="BC449" s="106"/>
      <c r="BD449" s="106"/>
      <c r="BE449" s="106"/>
      <c r="BF449" s="106"/>
      <c r="BG449" s="106"/>
      <c r="BH449" s="106"/>
      <c r="BI449" s="106"/>
      <c r="BJ449" s="106"/>
      <c r="BK449" s="106"/>
      <c r="BL449" s="106"/>
      <c r="BM449" s="106"/>
      <c r="BN449" s="106"/>
      <c r="BO449" s="106"/>
      <c r="BP449" s="106"/>
      <c r="BQ449" s="106"/>
      <c r="BR449" s="106"/>
      <c r="BS449" s="106"/>
      <c r="BT449" s="106"/>
      <c r="BU449" s="106"/>
      <c r="BV449" s="106"/>
      <c r="BW449" s="106"/>
      <c r="BX449" s="106"/>
      <c r="BY449" s="106"/>
      <c r="BZ449" s="106"/>
      <c r="CA449" s="106"/>
      <c r="CB449" s="106"/>
      <c r="CC449" s="106"/>
      <c r="CD449" s="106"/>
      <c r="CE449" s="106"/>
      <c r="CF449" s="106"/>
      <c r="CG449" s="106"/>
      <c r="CH449" s="106"/>
      <c r="CI449" s="106"/>
      <c r="CJ449" s="106"/>
      <c r="CK449" s="106"/>
      <c r="CL449" s="106"/>
      <c r="CM449" s="106"/>
      <c r="CN449" s="106"/>
      <c r="CO449" s="106"/>
      <c r="CP449" s="106"/>
      <c r="CQ449" s="106"/>
      <c r="CR449" s="106"/>
      <c r="CS449" s="106"/>
      <c r="CT449" s="106"/>
      <c r="CU449" s="106"/>
      <c r="CV449" s="106"/>
      <c r="CW449" s="106"/>
      <c r="CX449" s="106"/>
      <c r="CY449" s="106"/>
      <c r="CZ449" s="106"/>
      <c r="DA449" s="106"/>
      <c r="DB449" s="106"/>
      <c r="DC449" s="106"/>
      <c r="DD449" s="106"/>
      <c r="DE449" s="106"/>
      <c r="DF449" s="106"/>
      <c r="DG449" s="106"/>
      <c r="DH449" s="106"/>
      <c r="DI449" s="106"/>
      <c r="DJ449" s="106"/>
      <c r="DK449" s="106"/>
      <c r="DL449" s="106"/>
      <c r="DM449" s="106"/>
      <c r="DN449" s="106"/>
      <c r="DO449" s="106"/>
      <c r="DP449" s="106"/>
      <c r="DQ449" s="106"/>
      <c r="DR449" s="106"/>
      <c r="DS449" s="106"/>
      <c r="DT449" s="106"/>
      <c r="DU449" s="106"/>
      <c r="DV449" s="106"/>
      <c r="DW449" s="106"/>
      <c r="DX449" s="106"/>
      <c r="DY449" s="106"/>
      <c r="DZ449" s="106"/>
      <c r="EA449" s="106"/>
      <c r="EB449" s="106"/>
      <c r="EC449" s="106"/>
      <c r="ED449" s="106"/>
      <c r="EE449" s="106"/>
      <c r="EF449" s="106"/>
      <c r="EG449" s="106"/>
      <c r="EH449" s="106"/>
      <c r="EI449" s="106"/>
      <c r="EJ449" s="106"/>
      <c r="EK449" s="106"/>
      <c r="EL449" s="106"/>
      <c r="EM449" s="106"/>
      <c r="EN449" s="106"/>
      <c r="EO449" s="106"/>
      <c r="EP449" s="106"/>
      <c r="EQ449" s="106"/>
      <c r="ER449" s="106"/>
      <c r="ES449" s="106"/>
      <c r="ET449" s="106"/>
      <c r="EU449" s="106"/>
      <c r="EV449" s="106"/>
      <c r="EW449" s="106"/>
      <c r="EX449" s="106"/>
      <c r="EY449" s="106"/>
      <c r="EZ449" s="106"/>
      <c r="FA449" s="106"/>
      <c r="FB449" s="106"/>
      <c r="FC449" s="106"/>
      <c r="FD449" s="106"/>
      <c r="FE449" s="106"/>
      <c r="FF449" s="106"/>
      <c r="FG449" s="106"/>
      <c r="FH449" s="106"/>
      <c r="FI449" s="106"/>
      <c r="FJ449" s="106"/>
      <c r="FK449" s="106"/>
      <c r="FL449" s="106"/>
      <c r="FM449" s="106"/>
      <c r="FN449" s="106"/>
      <c r="FO449" s="106"/>
      <c r="FP449" s="106"/>
      <c r="FQ449" s="106"/>
      <c r="FR449" s="106"/>
      <c r="FS449" s="106"/>
      <c r="FT449" s="106"/>
      <c r="FU449" s="106"/>
      <c r="FV449" s="106"/>
      <c r="FW449" s="106"/>
      <c r="FX449" s="106"/>
      <c r="FY449" s="106"/>
      <c r="FZ449" s="106"/>
      <c r="GA449" s="106"/>
      <c r="GB449" s="106"/>
      <c r="GC449" s="106"/>
      <c r="GD449" s="106"/>
      <c r="GE449" s="106"/>
      <c r="GF449" s="106"/>
      <c r="GG449" s="106"/>
      <c r="GH449" s="106"/>
      <c r="GI449" s="106"/>
      <c r="GJ449" s="106"/>
      <c r="GK449" s="106"/>
      <c r="GL449" s="106"/>
      <c r="GM449" s="106"/>
      <c r="GN449" s="106"/>
      <c r="GO449" s="106"/>
      <c r="GP449" s="106"/>
      <c r="GQ449" s="106"/>
      <c r="GR449" s="106"/>
      <c r="GS449" s="106"/>
      <c r="GT449" s="106"/>
      <c r="GU449" s="106"/>
      <c r="GV449" s="106"/>
      <c r="GW449" s="106"/>
      <c r="GX449" s="106"/>
      <c r="GY449" s="106"/>
      <c r="GZ449" s="106"/>
      <c r="HA449" s="106"/>
      <c r="HB449" s="106"/>
      <c r="HC449" s="106"/>
      <c r="HD449" s="106"/>
      <c r="HE449" s="106"/>
      <c r="HF449" s="106"/>
      <c r="HG449" s="106"/>
      <c r="HH449" s="106"/>
      <c r="HI449" s="106"/>
      <c r="HJ449" s="106"/>
      <c r="HK449" s="106"/>
      <c r="HL449" s="106"/>
      <c r="HM449" s="106"/>
      <c r="HN449" s="106"/>
      <c r="HO449" s="106"/>
    </row>
    <row r="450" spans="1:240">
      <c r="A450" s="97" t="s">
        <v>1095</v>
      </c>
      <c r="B450" s="117" t="s">
        <v>1096</v>
      </c>
      <c r="C450" s="139" t="s">
        <v>32</v>
      </c>
      <c r="D450" s="60">
        <v>110226.18</v>
      </c>
      <c r="E450" s="60">
        <v>76321.78</v>
      </c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6"/>
      <c r="AV450" s="106"/>
      <c r="AW450" s="106"/>
      <c r="AX450" s="106"/>
      <c r="AY450" s="106"/>
      <c r="AZ450" s="106"/>
      <c r="BA450" s="106"/>
      <c r="BB450" s="106"/>
      <c r="BC450" s="106"/>
      <c r="BD450" s="106"/>
      <c r="BE450" s="106"/>
      <c r="BF450" s="106"/>
      <c r="BG450" s="106"/>
      <c r="BH450" s="106"/>
      <c r="BI450" s="106"/>
      <c r="BJ450" s="106"/>
      <c r="BK450" s="106"/>
      <c r="BL450" s="106"/>
      <c r="BM450" s="106"/>
      <c r="BN450" s="106"/>
      <c r="BO450" s="106"/>
      <c r="BP450" s="106"/>
      <c r="BQ450" s="106"/>
      <c r="BR450" s="106"/>
      <c r="BS450" s="106"/>
      <c r="BT450" s="106"/>
      <c r="BU450" s="106"/>
      <c r="BV450" s="106"/>
      <c r="BW450" s="106"/>
      <c r="BX450" s="106"/>
      <c r="BY450" s="106"/>
      <c r="BZ450" s="106"/>
      <c r="CA450" s="106"/>
      <c r="CB450" s="106"/>
      <c r="CC450" s="106"/>
      <c r="CD450" s="106"/>
      <c r="CE450" s="106"/>
      <c r="CF450" s="106"/>
      <c r="CG450" s="106"/>
      <c r="CH450" s="106"/>
      <c r="CI450" s="106"/>
      <c r="CJ450" s="106"/>
      <c r="CK450" s="106"/>
      <c r="CL450" s="106"/>
      <c r="CM450" s="106"/>
      <c r="CN450" s="106"/>
      <c r="CO450" s="106"/>
      <c r="CP450" s="106"/>
      <c r="CQ450" s="106"/>
      <c r="CR450" s="106"/>
      <c r="CS450" s="106"/>
      <c r="CT450" s="106"/>
      <c r="CU450" s="106"/>
      <c r="CV450" s="106"/>
      <c r="CW450" s="106"/>
      <c r="CX450" s="106"/>
      <c r="CY450" s="106"/>
      <c r="CZ450" s="106"/>
      <c r="DA450" s="106"/>
      <c r="DB450" s="106"/>
      <c r="DC450" s="106"/>
      <c r="DD450" s="106"/>
      <c r="DE450" s="106"/>
      <c r="DF450" s="106"/>
      <c r="DG450" s="106"/>
      <c r="DH450" s="106"/>
      <c r="DI450" s="106"/>
      <c r="DJ450" s="106"/>
      <c r="DK450" s="106"/>
      <c r="DL450" s="106"/>
      <c r="DM450" s="106"/>
      <c r="DN450" s="106"/>
      <c r="DO450" s="106"/>
      <c r="DP450" s="106"/>
      <c r="DQ450" s="106"/>
      <c r="DR450" s="106"/>
      <c r="DS450" s="106"/>
      <c r="DT450" s="106"/>
      <c r="DU450" s="106"/>
      <c r="DV450" s="106"/>
      <c r="DW450" s="106"/>
      <c r="DX450" s="106"/>
      <c r="DY450" s="106"/>
      <c r="DZ450" s="106"/>
      <c r="EA450" s="106"/>
      <c r="EB450" s="106"/>
      <c r="EC450" s="106"/>
      <c r="ED450" s="106"/>
      <c r="EE450" s="106"/>
      <c r="EF450" s="106"/>
      <c r="EG450" s="106"/>
      <c r="EH450" s="106"/>
      <c r="EI450" s="106"/>
      <c r="EJ450" s="106"/>
      <c r="EK450" s="106"/>
      <c r="EL450" s="106"/>
      <c r="EM450" s="106"/>
      <c r="EN450" s="106"/>
      <c r="EO450" s="106"/>
      <c r="EP450" s="106"/>
      <c r="EQ450" s="106"/>
      <c r="ER450" s="106"/>
      <c r="ES450" s="106"/>
      <c r="ET450" s="106"/>
      <c r="EU450" s="106"/>
      <c r="EV450" s="106"/>
      <c r="EW450" s="106"/>
      <c r="EX450" s="106"/>
      <c r="EY450" s="106"/>
      <c r="EZ450" s="106"/>
      <c r="FA450" s="106"/>
      <c r="FB450" s="106"/>
      <c r="FC450" s="106"/>
      <c r="FD450" s="106"/>
      <c r="FE450" s="106"/>
      <c r="FF450" s="106"/>
      <c r="FG450" s="106"/>
      <c r="FH450" s="106"/>
      <c r="FI450" s="106"/>
      <c r="FJ450" s="106"/>
      <c r="FK450" s="106"/>
      <c r="FL450" s="106"/>
      <c r="FM450" s="106"/>
      <c r="FN450" s="106"/>
      <c r="FO450" s="106"/>
      <c r="FP450" s="106"/>
      <c r="FQ450" s="106"/>
      <c r="FR450" s="106"/>
      <c r="FS450" s="106"/>
      <c r="FT450" s="106"/>
      <c r="FU450" s="106"/>
      <c r="FV450" s="106"/>
      <c r="FW450" s="106"/>
      <c r="FX450" s="106"/>
      <c r="FY450" s="106"/>
      <c r="FZ450" s="106"/>
      <c r="GA450" s="106"/>
      <c r="GB450" s="106"/>
      <c r="GC450" s="106"/>
      <c r="GD450" s="106"/>
      <c r="GE450" s="106"/>
      <c r="GF450" s="106"/>
      <c r="GG450" s="106"/>
      <c r="GH450" s="106"/>
      <c r="GI450" s="106"/>
      <c r="GJ450" s="106"/>
      <c r="GK450" s="106"/>
      <c r="GL450" s="106"/>
      <c r="GM450" s="106"/>
      <c r="GN450" s="106"/>
      <c r="GO450" s="106"/>
      <c r="GP450" s="106"/>
      <c r="GQ450" s="106"/>
      <c r="GR450" s="106"/>
      <c r="GS450" s="106"/>
      <c r="GT450" s="106"/>
      <c r="GU450" s="106"/>
      <c r="GV450" s="106"/>
      <c r="GW450" s="106"/>
      <c r="GX450" s="106"/>
      <c r="GY450" s="106"/>
      <c r="GZ450" s="106"/>
      <c r="HA450" s="106"/>
      <c r="HB450" s="106"/>
      <c r="HC450" s="106"/>
      <c r="HD450" s="106"/>
      <c r="HE450" s="106"/>
      <c r="HF450" s="106"/>
      <c r="HG450" s="106"/>
      <c r="HH450" s="106"/>
      <c r="HI450" s="106"/>
      <c r="HJ450" s="106"/>
      <c r="HK450" s="106"/>
      <c r="HL450" s="106"/>
      <c r="HM450" s="106"/>
      <c r="HN450" s="106"/>
      <c r="HO450" s="106"/>
    </row>
    <row r="451" spans="1:240">
      <c r="A451" s="97" t="s">
        <v>1097</v>
      </c>
      <c r="B451" s="117" t="s">
        <v>1098</v>
      </c>
      <c r="C451" s="139" t="s">
        <v>35</v>
      </c>
      <c r="D451" s="60">
        <v>66037.2</v>
      </c>
      <c r="E451" s="60">
        <v>45705.72</v>
      </c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6"/>
      <c r="AV451" s="106"/>
      <c r="AW451" s="106"/>
      <c r="AX451" s="106"/>
      <c r="AY451" s="106"/>
      <c r="AZ451" s="106"/>
      <c r="BA451" s="106"/>
      <c r="BB451" s="106"/>
      <c r="BC451" s="106"/>
      <c r="BD451" s="106"/>
      <c r="BE451" s="106"/>
      <c r="BF451" s="106"/>
      <c r="BG451" s="106"/>
      <c r="BH451" s="106"/>
      <c r="BI451" s="106"/>
      <c r="BJ451" s="106"/>
      <c r="BK451" s="106"/>
      <c r="BL451" s="106"/>
      <c r="BM451" s="106"/>
      <c r="BN451" s="106"/>
      <c r="BO451" s="106"/>
      <c r="BP451" s="106"/>
      <c r="BQ451" s="106"/>
      <c r="BR451" s="106"/>
      <c r="BS451" s="106"/>
      <c r="BT451" s="106"/>
      <c r="BU451" s="106"/>
      <c r="BV451" s="106"/>
      <c r="BW451" s="106"/>
      <c r="BX451" s="106"/>
      <c r="BY451" s="106"/>
      <c r="BZ451" s="106"/>
      <c r="CA451" s="106"/>
      <c r="CB451" s="106"/>
      <c r="CC451" s="106"/>
      <c r="CD451" s="106"/>
      <c r="CE451" s="106"/>
      <c r="CF451" s="106"/>
      <c r="CG451" s="106"/>
      <c r="CH451" s="106"/>
      <c r="CI451" s="106"/>
      <c r="CJ451" s="106"/>
      <c r="CK451" s="106"/>
      <c r="CL451" s="106"/>
      <c r="CM451" s="106"/>
      <c r="CN451" s="106"/>
      <c r="CO451" s="106"/>
      <c r="CP451" s="106"/>
      <c r="CQ451" s="106"/>
      <c r="CR451" s="106"/>
      <c r="CS451" s="106"/>
      <c r="CT451" s="106"/>
      <c r="CU451" s="106"/>
      <c r="CV451" s="106"/>
      <c r="CW451" s="106"/>
      <c r="CX451" s="106"/>
      <c r="CY451" s="106"/>
      <c r="CZ451" s="106"/>
      <c r="DA451" s="106"/>
      <c r="DB451" s="106"/>
      <c r="DC451" s="106"/>
      <c r="DD451" s="106"/>
      <c r="DE451" s="106"/>
      <c r="DF451" s="106"/>
      <c r="DG451" s="106"/>
      <c r="DH451" s="106"/>
      <c r="DI451" s="106"/>
      <c r="DJ451" s="106"/>
      <c r="DK451" s="106"/>
      <c r="DL451" s="106"/>
      <c r="DM451" s="106"/>
      <c r="DN451" s="106"/>
      <c r="DO451" s="106"/>
      <c r="DP451" s="106"/>
      <c r="DQ451" s="106"/>
      <c r="DR451" s="106"/>
      <c r="DS451" s="106"/>
      <c r="DT451" s="106"/>
      <c r="DU451" s="106"/>
      <c r="DV451" s="106"/>
      <c r="DW451" s="106"/>
      <c r="DX451" s="106"/>
      <c r="DY451" s="106"/>
      <c r="DZ451" s="106"/>
      <c r="EA451" s="106"/>
      <c r="EB451" s="106"/>
      <c r="EC451" s="106"/>
      <c r="ED451" s="106"/>
      <c r="EE451" s="106"/>
      <c r="EF451" s="106"/>
      <c r="EG451" s="106"/>
      <c r="EH451" s="106"/>
      <c r="EI451" s="106"/>
      <c r="EJ451" s="106"/>
      <c r="EK451" s="106"/>
      <c r="EL451" s="106"/>
      <c r="EM451" s="106"/>
      <c r="EN451" s="106"/>
      <c r="EO451" s="106"/>
      <c r="EP451" s="106"/>
      <c r="EQ451" s="106"/>
      <c r="ER451" s="106"/>
      <c r="ES451" s="106"/>
      <c r="ET451" s="106"/>
      <c r="EU451" s="106"/>
      <c r="EV451" s="106"/>
      <c r="EW451" s="106"/>
      <c r="EX451" s="106"/>
      <c r="EY451" s="106"/>
      <c r="EZ451" s="106"/>
      <c r="FA451" s="106"/>
      <c r="FB451" s="106"/>
      <c r="FC451" s="106"/>
      <c r="FD451" s="106"/>
      <c r="FE451" s="106"/>
      <c r="FF451" s="106"/>
      <c r="FG451" s="106"/>
      <c r="FH451" s="106"/>
      <c r="FI451" s="106"/>
      <c r="FJ451" s="106"/>
      <c r="FK451" s="106"/>
      <c r="FL451" s="106"/>
      <c r="FM451" s="106"/>
      <c r="FN451" s="106"/>
      <c r="FO451" s="106"/>
      <c r="FP451" s="106"/>
      <c r="FQ451" s="106"/>
      <c r="FR451" s="106"/>
      <c r="FS451" s="106"/>
      <c r="FT451" s="106"/>
      <c r="FU451" s="106"/>
      <c r="FV451" s="106"/>
      <c r="FW451" s="106"/>
      <c r="FX451" s="106"/>
      <c r="FY451" s="106"/>
      <c r="FZ451" s="106"/>
      <c r="GA451" s="106"/>
      <c r="GB451" s="106"/>
      <c r="GC451" s="106"/>
      <c r="GD451" s="106"/>
      <c r="GE451" s="106"/>
      <c r="GF451" s="106"/>
      <c r="GG451" s="106"/>
      <c r="GH451" s="106"/>
      <c r="GI451" s="106"/>
      <c r="GJ451" s="106"/>
      <c r="GK451" s="106"/>
      <c r="GL451" s="106"/>
      <c r="GM451" s="106"/>
      <c r="GN451" s="106"/>
      <c r="GO451" s="106"/>
      <c r="GP451" s="106"/>
      <c r="GQ451" s="106"/>
      <c r="GR451" s="106"/>
      <c r="GS451" s="106"/>
      <c r="GT451" s="106"/>
      <c r="GU451" s="106"/>
      <c r="GV451" s="106"/>
      <c r="GW451" s="106"/>
      <c r="GX451" s="106"/>
      <c r="GY451" s="106"/>
      <c r="GZ451" s="106"/>
      <c r="HA451" s="106"/>
      <c r="HB451" s="106"/>
      <c r="HC451" s="106"/>
      <c r="HD451" s="106"/>
      <c r="HE451" s="106"/>
      <c r="HF451" s="106"/>
      <c r="HG451" s="106"/>
      <c r="HH451" s="106"/>
      <c r="HI451" s="106"/>
      <c r="HJ451" s="106"/>
      <c r="HK451" s="106"/>
      <c r="HL451" s="106"/>
      <c r="HM451" s="106"/>
      <c r="HN451" s="106"/>
      <c r="HO451" s="106"/>
    </row>
    <row r="452" spans="1:240" ht="18">
      <c r="A452" s="97" t="s">
        <v>1756</v>
      </c>
      <c r="B452" s="117" t="s">
        <v>1757</v>
      </c>
      <c r="C452" s="139"/>
      <c r="D452" s="60">
        <f>SUM(D453:D455)</f>
        <v>1766.4700000000003</v>
      </c>
      <c r="E452" s="60">
        <f>SUM(E453:E455)</f>
        <v>1728.17</v>
      </c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6"/>
      <c r="AV452" s="106"/>
      <c r="AW452" s="106"/>
      <c r="AX452" s="106"/>
      <c r="AY452" s="106"/>
      <c r="AZ452" s="106"/>
      <c r="BA452" s="106"/>
      <c r="BB452" s="106"/>
      <c r="BC452" s="106"/>
      <c r="BD452" s="106"/>
      <c r="BE452" s="106"/>
      <c r="BF452" s="106"/>
      <c r="BG452" s="106"/>
      <c r="BH452" s="106"/>
      <c r="BI452" s="106"/>
      <c r="BJ452" s="106"/>
      <c r="BK452" s="106"/>
      <c r="BL452" s="106"/>
      <c r="BM452" s="106"/>
      <c r="BN452" s="106"/>
      <c r="BO452" s="106"/>
      <c r="BP452" s="106"/>
      <c r="BQ452" s="106"/>
      <c r="BR452" s="106"/>
      <c r="BS452" s="106"/>
      <c r="BT452" s="106"/>
      <c r="BU452" s="106"/>
      <c r="BV452" s="106"/>
      <c r="BW452" s="106"/>
      <c r="BX452" s="106"/>
      <c r="BY452" s="106"/>
      <c r="BZ452" s="106"/>
      <c r="CA452" s="106"/>
      <c r="CB452" s="106"/>
      <c r="CC452" s="106"/>
      <c r="CD452" s="106"/>
      <c r="CE452" s="106"/>
      <c r="CF452" s="106"/>
      <c r="CG452" s="106"/>
      <c r="CH452" s="106"/>
      <c r="CI452" s="106"/>
      <c r="CJ452" s="106"/>
      <c r="CK452" s="106"/>
      <c r="CL452" s="106"/>
      <c r="CM452" s="106"/>
      <c r="CN452" s="106"/>
      <c r="CO452" s="106"/>
      <c r="CP452" s="106"/>
      <c r="CQ452" s="106"/>
      <c r="CR452" s="106"/>
      <c r="CS452" s="106"/>
      <c r="CT452" s="106"/>
      <c r="CU452" s="106"/>
      <c r="CV452" s="106"/>
      <c r="CW452" s="106"/>
      <c r="CX452" s="106"/>
      <c r="CY452" s="106"/>
      <c r="CZ452" s="106"/>
      <c r="DA452" s="106"/>
      <c r="DB452" s="106"/>
      <c r="DC452" s="106"/>
      <c r="DD452" s="106"/>
      <c r="DE452" s="106"/>
      <c r="DF452" s="106"/>
      <c r="DG452" s="106"/>
      <c r="DH452" s="106"/>
      <c r="DI452" s="106"/>
      <c r="DJ452" s="106"/>
      <c r="DK452" s="106"/>
      <c r="DL452" s="106"/>
      <c r="DM452" s="106"/>
      <c r="DN452" s="106"/>
      <c r="DO452" s="106"/>
      <c r="DP452" s="106"/>
      <c r="DQ452" s="106"/>
      <c r="DR452" s="106"/>
      <c r="DS452" s="106"/>
      <c r="DT452" s="106"/>
      <c r="DU452" s="106"/>
      <c r="DV452" s="106"/>
      <c r="DW452" s="106"/>
      <c r="DX452" s="106"/>
      <c r="DY452" s="106"/>
      <c r="DZ452" s="106"/>
      <c r="EA452" s="106"/>
      <c r="EB452" s="106"/>
      <c r="EC452" s="106"/>
      <c r="ED452" s="106"/>
      <c r="EE452" s="106"/>
      <c r="EF452" s="106"/>
      <c r="EG452" s="106"/>
      <c r="EH452" s="106"/>
      <c r="EI452" s="106"/>
      <c r="EJ452" s="106"/>
      <c r="EK452" s="106"/>
      <c r="EL452" s="106"/>
      <c r="EM452" s="106"/>
      <c r="EN452" s="106"/>
      <c r="EO452" s="106"/>
      <c r="EP452" s="106"/>
      <c r="EQ452" s="106"/>
      <c r="ER452" s="106"/>
      <c r="ES452" s="106"/>
      <c r="ET452" s="106"/>
      <c r="EU452" s="106"/>
      <c r="EV452" s="106"/>
      <c r="EW452" s="106"/>
      <c r="EX452" s="106"/>
      <c r="EY452" s="106"/>
      <c r="EZ452" s="106"/>
      <c r="FA452" s="106"/>
      <c r="FB452" s="106"/>
      <c r="FC452" s="106"/>
      <c r="FD452" s="106"/>
      <c r="FE452" s="106"/>
      <c r="FF452" s="106"/>
      <c r="FG452" s="106"/>
      <c r="FH452" s="106"/>
      <c r="FI452" s="106"/>
      <c r="FJ452" s="106"/>
      <c r="FK452" s="106"/>
      <c r="FL452" s="106"/>
      <c r="FM452" s="106"/>
      <c r="FN452" s="106"/>
      <c r="FO452" s="106"/>
      <c r="FP452" s="106"/>
      <c r="FQ452" s="106"/>
      <c r="FR452" s="106"/>
      <c r="FS452" s="106"/>
      <c r="FT452" s="106"/>
      <c r="FU452" s="106"/>
      <c r="FV452" s="106"/>
      <c r="FW452" s="106"/>
      <c r="FX452" s="106"/>
      <c r="FY452" s="106"/>
      <c r="FZ452" s="106"/>
      <c r="GA452" s="106"/>
      <c r="GB452" s="106"/>
      <c r="GC452" s="106"/>
      <c r="GD452" s="106"/>
      <c r="GE452" s="106"/>
      <c r="GF452" s="106"/>
      <c r="GG452" s="106"/>
      <c r="GH452" s="106"/>
      <c r="GI452" s="106"/>
      <c r="GJ452" s="106"/>
      <c r="GK452" s="106"/>
      <c r="GL452" s="106"/>
      <c r="GM452" s="106"/>
      <c r="GN452" s="106"/>
      <c r="GO452" s="106"/>
      <c r="GP452" s="106"/>
      <c r="GQ452" s="106"/>
      <c r="GR452" s="106"/>
      <c r="GS452" s="106"/>
      <c r="GT452" s="106"/>
      <c r="GU452" s="106"/>
      <c r="GV452" s="106"/>
      <c r="GW452" s="106"/>
      <c r="GX452" s="106"/>
      <c r="GY452" s="106"/>
      <c r="GZ452" s="106"/>
      <c r="HA452" s="106"/>
      <c r="HB452" s="106"/>
      <c r="HC452" s="106"/>
      <c r="HD452" s="106"/>
      <c r="HE452" s="106"/>
      <c r="HF452" s="106"/>
      <c r="HG452" s="106"/>
      <c r="HH452" s="106"/>
      <c r="HI452" s="106"/>
      <c r="HJ452" s="106"/>
      <c r="HK452" s="106"/>
      <c r="HL452" s="106"/>
      <c r="HM452" s="106"/>
      <c r="HN452" s="106"/>
      <c r="HO452" s="106"/>
    </row>
    <row r="453" spans="1:240">
      <c r="A453" s="97" t="s">
        <v>1758</v>
      </c>
      <c r="B453" s="117" t="s">
        <v>1759</v>
      </c>
      <c r="C453" s="139" t="s">
        <v>29</v>
      </c>
      <c r="D453" s="60">
        <v>1059.8800000000001</v>
      </c>
      <c r="E453" s="60">
        <v>1036.8900000000001</v>
      </c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106"/>
      <c r="AY453" s="106"/>
      <c r="AZ453" s="106"/>
      <c r="BA453" s="106"/>
      <c r="BB453" s="106"/>
      <c r="BC453" s="106"/>
      <c r="BD453" s="106"/>
      <c r="BE453" s="106"/>
      <c r="BF453" s="106"/>
      <c r="BG453" s="106"/>
      <c r="BH453" s="106"/>
      <c r="BI453" s="106"/>
      <c r="BJ453" s="106"/>
      <c r="BK453" s="106"/>
      <c r="BL453" s="106"/>
      <c r="BM453" s="106"/>
      <c r="BN453" s="106"/>
      <c r="BO453" s="106"/>
      <c r="BP453" s="106"/>
      <c r="BQ453" s="106"/>
      <c r="BR453" s="106"/>
      <c r="BS453" s="106"/>
      <c r="BT453" s="106"/>
      <c r="BU453" s="106"/>
      <c r="BV453" s="106"/>
      <c r="BW453" s="106"/>
      <c r="BX453" s="106"/>
      <c r="BY453" s="106"/>
      <c r="BZ453" s="106"/>
      <c r="CA453" s="106"/>
      <c r="CB453" s="106"/>
      <c r="CC453" s="106"/>
      <c r="CD453" s="106"/>
      <c r="CE453" s="106"/>
      <c r="CF453" s="106"/>
      <c r="CG453" s="106"/>
      <c r="CH453" s="106"/>
      <c r="CI453" s="106"/>
      <c r="CJ453" s="106"/>
      <c r="CK453" s="106"/>
      <c r="CL453" s="106"/>
      <c r="CM453" s="106"/>
      <c r="CN453" s="106"/>
      <c r="CO453" s="106"/>
      <c r="CP453" s="106"/>
      <c r="CQ453" s="106"/>
      <c r="CR453" s="106"/>
      <c r="CS453" s="106"/>
      <c r="CT453" s="106"/>
      <c r="CU453" s="106"/>
      <c r="CV453" s="106"/>
      <c r="CW453" s="106"/>
      <c r="CX453" s="106"/>
      <c r="CY453" s="106"/>
      <c r="CZ453" s="106"/>
      <c r="DA453" s="106"/>
      <c r="DB453" s="106"/>
      <c r="DC453" s="106"/>
      <c r="DD453" s="106"/>
      <c r="DE453" s="106"/>
      <c r="DF453" s="106"/>
      <c r="DG453" s="106"/>
      <c r="DH453" s="106"/>
      <c r="DI453" s="106"/>
      <c r="DJ453" s="106"/>
      <c r="DK453" s="106"/>
      <c r="DL453" s="106"/>
      <c r="DM453" s="106"/>
      <c r="DN453" s="106"/>
      <c r="DO453" s="106"/>
      <c r="DP453" s="106"/>
      <c r="DQ453" s="106"/>
      <c r="DR453" s="106"/>
      <c r="DS453" s="106"/>
      <c r="DT453" s="106"/>
      <c r="DU453" s="106"/>
      <c r="DV453" s="106"/>
      <c r="DW453" s="106"/>
      <c r="DX453" s="106"/>
      <c r="DY453" s="106"/>
      <c r="DZ453" s="106"/>
      <c r="EA453" s="106"/>
      <c r="EB453" s="106"/>
      <c r="EC453" s="106"/>
      <c r="ED453" s="106"/>
      <c r="EE453" s="106"/>
      <c r="EF453" s="106"/>
      <c r="EG453" s="106"/>
      <c r="EH453" s="106"/>
      <c r="EI453" s="106"/>
      <c r="EJ453" s="106"/>
      <c r="EK453" s="106"/>
      <c r="EL453" s="106"/>
      <c r="EM453" s="106"/>
      <c r="EN453" s="106"/>
      <c r="EO453" s="106"/>
      <c r="EP453" s="106"/>
      <c r="EQ453" s="106"/>
      <c r="ER453" s="106"/>
      <c r="ES453" s="106"/>
      <c r="ET453" s="106"/>
      <c r="EU453" s="106"/>
      <c r="EV453" s="106"/>
      <c r="EW453" s="106"/>
      <c r="EX453" s="106"/>
      <c r="EY453" s="106"/>
      <c r="EZ453" s="106"/>
      <c r="FA453" s="106"/>
      <c r="FB453" s="106"/>
      <c r="FC453" s="106"/>
      <c r="FD453" s="106"/>
      <c r="FE453" s="106"/>
      <c r="FF453" s="106"/>
      <c r="FG453" s="106"/>
      <c r="FH453" s="106"/>
      <c r="FI453" s="106"/>
      <c r="FJ453" s="106"/>
      <c r="FK453" s="106"/>
      <c r="FL453" s="106"/>
      <c r="FM453" s="106"/>
      <c r="FN453" s="106"/>
      <c r="FO453" s="106"/>
      <c r="FP453" s="106"/>
      <c r="FQ453" s="106"/>
      <c r="FR453" s="106"/>
      <c r="FS453" s="106"/>
      <c r="FT453" s="106"/>
      <c r="FU453" s="106"/>
      <c r="FV453" s="106"/>
      <c r="FW453" s="106"/>
      <c r="FX453" s="106"/>
      <c r="FY453" s="106"/>
      <c r="FZ453" s="106"/>
      <c r="GA453" s="106"/>
      <c r="GB453" s="106"/>
      <c r="GC453" s="106"/>
      <c r="GD453" s="106"/>
      <c r="GE453" s="106"/>
      <c r="GF453" s="106"/>
      <c r="GG453" s="106"/>
      <c r="GH453" s="106"/>
      <c r="GI453" s="106"/>
      <c r="GJ453" s="106"/>
      <c r="GK453" s="106"/>
      <c r="GL453" s="106"/>
      <c r="GM453" s="106"/>
      <c r="GN453" s="106"/>
      <c r="GO453" s="106"/>
      <c r="GP453" s="106"/>
      <c r="GQ453" s="106"/>
      <c r="GR453" s="106"/>
      <c r="GS453" s="106"/>
      <c r="GT453" s="106"/>
      <c r="GU453" s="106"/>
      <c r="GV453" s="106"/>
      <c r="GW453" s="106"/>
      <c r="GX453" s="106"/>
      <c r="GY453" s="106"/>
      <c r="GZ453" s="106"/>
      <c r="HA453" s="106"/>
      <c r="HB453" s="106"/>
      <c r="HC453" s="106"/>
      <c r="HD453" s="106"/>
      <c r="HE453" s="106"/>
      <c r="HF453" s="106"/>
      <c r="HG453" s="106"/>
      <c r="HH453" s="106"/>
      <c r="HI453" s="106"/>
      <c r="HJ453" s="106"/>
      <c r="HK453" s="106"/>
      <c r="HL453" s="106"/>
      <c r="HM453" s="106"/>
      <c r="HN453" s="106"/>
      <c r="HO453" s="106"/>
    </row>
    <row r="454" spans="1:240">
      <c r="A454" s="97" t="s">
        <v>1760</v>
      </c>
      <c r="B454" s="117" t="s">
        <v>1761</v>
      </c>
      <c r="C454" s="139" t="s">
        <v>32</v>
      </c>
      <c r="D454" s="60">
        <v>441.63</v>
      </c>
      <c r="E454" s="60">
        <v>432.05</v>
      </c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106"/>
      <c r="AY454" s="106"/>
      <c r="AZ454" s="106"/>
      <c r="BA454" s="106"/>
      <c r="BB454" s="106"/>
      <c r="BC454" s="106"/>
      <c r="BD454" s="106"/>
      <c r="BE454" s="106"/>
      <c r="BF454" s="106"/>
      <c r="BG454" s="106"/>
      <c r="BH454" s="106"/>
      <c r="BI454" s="106"/>
      <c r="BJ454" s="106"/>
      <c r="BK454" s="106"/>
      <c r="BL454" s="106"/>
      <c r="BM454" s="106"/>
      <c r="BN454" s="106"/>
      <c r="BO454" s="106"/>
      <c r="BP454" s="106"/>
      <c r="BQ454" s="106"/>
      <c r="BR454" s="106"/>
      <c r="BS454" s="106"/>
      <c r="BT454" s="106"/>
      <c r="BU454" s="106"/>
      <c r="BV454" s="106"/>
      <c r="BW454" s="106"/>
      <c r="BX454" s="106"/>
      <c r="BY454" s="106"/>
      <c r="BZ454" s="106"/>
      <c r="CA454" s="106"/>
      <c r="CB454" s="106"/>
      <c r="CC454" s="106"/>
      <c r="CD454" s="106"/>
      <c r="CE454" s="106"/>
      <c r="CF454" s="106"/>
      <c r="CG454" s="106"/>
      <c r="CH454" s="106"/>
      <c r="CI454" s="106"/>
      <c r="CJ454" s="106"/>
      <c r="CK454" s="106"/>
      <c r="CL454" s="106"/>
      <c r="CM454" s="106"/>
      <c r="CN454" s="106"/>
      <c r="CO454" s="106"/>
      <c r="CP454" s="106"/>
      <c r="CQ454" s="106"/>
      <c r="CR454" s="106"/>
      <c r="CS454" s="106"/>
      <c r="CT454" s="106"/>
      <c r="CU454" s="106"/>
      <c r="CV454" s="106"/>
      <c r="CW454" s="106"/>
      <c r="CX454" s="106"/>
      <c r="CY454" s="106"/>
      <c r="CZ454" s="106"/>
      <c r="DA454" s="106"/>
      <c r="DB454" s="106"/>
      <c r="DC454" s="106"/>
      <c r="DD454" s="106"/>
      <c r="DE454" s="106"/>
      <c r="DF454" s="106"/>
      <c r="DG454" s="106"/>
      <c r="DH454" s="106"/>
      <c r="DI454" s="106"/>
      <c r="DJ454" s="106"/>
      <c r="DK454" s="106"/>
      <c r="DL454" s="106"/>
      <c r="DM454" s="106"/>
      <c r="DN454" s="106"/>
      <c r="DO454" s="106"/>
      <c r="DP454" s="106"/>
      <c r="DQ454" s="106"/>
      <c r="DR454" s="106"/>
      <c r="DS454" s="106"/>
      <c r="DT454" s="106"/>
      <c r="DU454" s="106"/>
      <c r="DV454" s="106"/>
      <c r="DW454" s="106"/>
      <c r="DX454" s="106"/>
      <c r="DY454" s="106"/>
      <c r="DZ454" s="106"/>
      <c r="EA454" s="106"/>
      <c r="EB454" s="106"/>
      <c r="EC454" s="106"/>
      <c r="ED454" s="106"/>
      <c r="EE454" s="106"/>
      <c r="EF454" s="106"/>
      <c r="EG454" s="106"/>
      <c r="EH454" s="106"/>
      <c r="EI454" s="106"/>
      <c r="EJ454" s="106"/>
      <c r="EK454" s="106"/>
      <c r="EL454" s="106"/>
      <c r="EM454" s="106"/>
      <c r="EN454" s="106"/>
      <c r="EO454" s="106"/>
      <c r="EP454" s="106"/>
      <c r="EQ454" s="106"/>
      <c r="ER454" s="106"/>
      <c r="ES454" s="106"/>
      <c r="ET454" s="106"/>
      <c r="EU454" s="106"/>
      <c r="EV454" s="106"/>
      <c r="EW454" s="106"/>
      <c r="EX454" s="106"/>
      <c r="EY454" s="106"/>
      <c r="EZ454" s="106"/>
      <c r="FA454" s="106"/>
      <c r="FB454" s="106"/>
      <c r="FC454" s="106"/>
      <c r="FD454" s="106"/>
      <c r="FE454" s="106"/>
      <c r="FF454" s="106"/>
      <c r="FG454" s="106"/>
      <c r="FH454" s="106"/>
      <c r="FI454" s="106"/>
      <c r="FJ454" s="106"/>
      <c r="FK454" s="106"/>
      <c r="FL454" s="106"/>
      <c r="FM454" s="106"/>
      <c r="FN454" s="106"/>
      <c r="FO454" s="106"/>
      <c r="FP454" s="106"/>
      <c r="FQ454" s="106"/>
      <c r="FR454" s="106"/>
      <c r="FS454" s="106"/>
      <c r="FT454" s="106"/>
      <c r="FU454" s="106"/>
      <c r="FV454" s="106"/>
      <c r="FW454" s="106"/>
      <c r="FX454" s="106"/>
      <c r="FY454" s="106"/>
      <c r="FZ454" s="106"/>
      <c r="GA454" s="106"/>
      <c r="GB454" s="106"/>
      <c r="GC454" s="106"/>
      <c r="GD454" s="106"/>
      <c r="GE454" s="106"/>
      <c r="GF454" s="106"/>
      <c r="GG454" s="106"/>
      <c r="GH454" s="106"/>
      <c r="GI454" s="106"/>
      <c r="GJ454" s="106"/>
      <c r="GK454" s="106"/>
      <c r="GL454" s="106"/>
      <c r="GM454" s="106"/>
      <c r="GN454" s="106"/>
      <c r="GO454" s="106"/>
      <c r="GP454" s="106"/>
      <c r="GQ454" s="106"/>
      <c r="GR454" s="106"/>
      <c r="GS454" s="106"/>
      <c r="GT454" s="106"/>
      <c r="GU454" s="106"/>
      <c r="GV454" s="106"/>
      <c r="GW454" s="106"/>
      <c r="GX454" s="106"/>
      <c r="GY454" s="106"/>
      <c r="GZ454" s="106"/>
      <c r="HA454" s="106"/>
      <c r="HB454" s="106"/>
      <c r="HC454" s="106"/>
      <c r="HD454" s="106"/>
      <c r="HE454" s="106"/>
      <c r="HF454" s="106"/>
      <c r="HG454" s="106"/>
      <c r="HH454" s="106"/>
      <c r="HI454" s="106"/>
      <c r="HJ454" s="106"/>
      <c r="HK454" s="106"/>
      <c r="HL454" s="106"/>
      <c r="HM454" s="106"/>
      <c r="HN454" s="106"/>
      <c r="HO454" s="106"/>
    </row>
    <row r="455" spans="1:240">
      <c r="A455" s="97" t="s">
        <v>1762</v>
      </c>
      <c r="B455" s="117" t="s">
        <v>1763</v>
      </c>
      <c r="C455" s="139" t="s">
        <v>35</v>
      </c>
      <c r="D455" s="60">
        <v>264.95999999999998</v>
      </c>
      <c r="E455" s="60">
        <v>259.23</v>
      </c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  <c r="AU455" s="106"/>
      <c r="AV455" s="106"/>
      <c r="AW455" s="106"/>
      <c r="AX455" s="106"/>
      <c r="AY455" s="106"/>
      <c r="AZ455" s="106"/>
      <c r="BA455" s="106"/>
      <c r="BB455" s="106"/>
      <c r="BC455" s="106"/>
      <c r="BD455" s="106"/>
      <c r="BE455" s="106"/>
      <c r="BF455" s="106"/>
      <c r="BG455" s="106"/>
      <c r="BH455" s="106"/>
      <c r="BI455" s="106"/>
      <c r="BJ455" s="106"/>
      <c r="BK455" s="106"/>
      <c r="BL455" s="106"/>
      <c r="BM455" s="106"/>
      <c r="BN455" s="106"/>
      <c r="BO455" s="106"/>
      <c r="BP455" s="106"/>
      <c r="BQ455" s="106"/>
      <c r="BR455" s="106"/>
      <c r="BS455" s="106"/>
      <c r="BT455" s="106"/>
      <c r="BU455" s="106"/>
      <c r="BV455" s="106"/>
      <c r="BW455" s="106"/>
      <c r="BX455" s="106"/>
      <c r="BY455" s="106"/>
      <c r="BZ455" s="106"/>
      <c r="CA455" s="106"/>
      <c r="CB455" s="106"/>
      <c r="CC455" s="106"/>
      <c r="CD455" s="106"/>
      <c r="CE455" s="106"/>
      <c r="CF455" s="106"/>
      <c r="CG455" s="106"/>
      <c r="CH455" s="106"/>
      <c r="CI455" s="106"/>
      <c r="CJ455" s="106"/>
      <c r="CK455" s="106"/>
      <c r="CL455" s="106"/>
      <c r="CM455" s="106"/>
      <c r="CN455" s="106"/>
      <c r="CO455" s="106"/>
      <c r="CP455" s="106"/>
      <c r="CQ455" s="106"/>
      <c r="CR455" s="106"/>
      <c r="CS455" s="106"/>
      <c r="CT455" s="106"/>
      <c r="CU455" s="106"/>
      <c r="CV455" s="106"/>
      <c r="CW455" s="106"/>
      <c r="CX455" s="106"/>
      <c r="CY455" s="106"/>
      <c r="CZ455" s="106"/>
      <c r="DA455" s="106"/>
      <c r="DB455" s="106"/>
      <c r="DC455" s="106"/>
      <c r="DD455" s="106"/>
      <c r="DE455" s="106"/>
      <c r="DF455" s="106"/>
      <c r="DG455" s="106"/>
      <c r="DH455" s="106"/>
      <c r="DI455" s="106"/>
      <c r="DJ455" s="106"/>
      <c r="DK455" s="106"/>
      <c r="DL455" s="106"/>
      <c r="DM455" s="106"/>
      <c r="DN455" s="106"/>
      <c r="DO455" s="106"/>
      <c r="DP455" s="106"/>
      <c r="DQ455" s="106"/>
      <c r="DR455" s="106"/>
      <c r="DS455" s="106"/>
      <c r="DT455" s="106"/>
      <c r="DU455" s="106"/>
      <c r="DV455" s="106"/>
      <c r="DW455" s="106"/>
      <c r="DX455" s="106"/>
      <c r="DY455" s="106"/>
      <c r="DZ455" s="106"/>
      <c r="EA455" s="106"/>
      <c r="EB455" s="106"/>
      <c r="EC455" s="106"/>
      <c r="ED455" s="106"/>
      <c r="EE455" s="106"/>
      <c r="EF455" s="106"/>
      <c r="EG455" s="106"/>
      <c r="EH455" s="106"/>
      <c r="EI455" s="106"/>
      <c r="EJ455" s="106"/>
      <c r="EK455" s="106"/>
      <c r="EL455" s="106"/>
      <c r="EM455" s="106"/>
      <c r="EN455" s="106"/>
      <c r="EO455" s="106"/>
      <c r="EP455" s="106"/>
      <c r="EQ455" s="106"/>
      <c r="ER455" s="106"/>
      <c r="ES455" s="106"/>
      <c r="ET455" s="106"/>
      <c r="EU455" s="106"/>
      <c r="EV455" s="106"/>
      <c r="EW455" s="106"/>
      <c r="EX455" s="106"/>
      <c r="EY455" s="106"/>
      <c r="EZ455" s="106"/>
      <c r="FA455" s="106"/>
      <c r="FB455" s="106"/>
      <c r="FC455" s="106"/>
      <c r="FD455" s="106"/>
      <c r="FE455" s="106"/>
      <c r="FF455" s="106"/>
      <c r="FG455" s="106"/>
      <c r="FH455" s="106"/>
      <c r="FI455" s="106"/>
      <c r="FJ455" s="106"/>
      <c r="FK455" s="106"/>
      <c r="FL455" s="106"/>
      <c r="FM455" s="106"/>
      <c r="FN455" s="106"/>
      <c r="FO455" s="106"/>
      <c r="FP455" s="106"/>
      <c r="FQ455" s="106"/>
      <c r="FR455" s="106"/>
      <c r="FS455" s="106"/>
      <c r="FT455" s="106"/>
      <c r="FU455" s="106"/>
      <c r="FV455" s="106"/>
      <c r="FW455" s="106"/>
      <c r="FX455" s="106"/>
      <c r="FY455" s="106"/>
      <c r="FZ455" s="106"/>
      <c r="GA455" s="106"/>
      <c r="GB455" s="106"/>
      <c r="GC455" s="106"/>
      <c r="GD455" s="106"/>
      <c r="GE455" s="106"/>
      <c r="GF455" s="106"/>
      <c r="GG455" s="106"/>
      <c r="GH455" s="106"/>
      <c r="GI455" s="106"/>
      <c r="GJ455" s="106"/>
      <c r="GK455" s="106"/>
      <c r="GL455" s="106"/>
      <c r="GM455" s="106"/>
      <c r="GN455" s="106"/>
      <c r="GO455" s="106"/>
      <c r="GP455" s="106"/>
      <c r="GQ455" s="106"/>
      <c r="GR455" s="106"/>
      <c r="GS455" s="106"/>
      <c r="GT455" s="106"/>
      <c r="GU455" s="106"/>
      <c r="GV455" s="106"/>
      <c r="GW455" s="106"/>
      <c r="GX455" s="106"/>
      <c r="GY455" s="106"/>
      <c r="GZ455" s="106"/>
      <c r="HA455" s="106"/>
      <c r="HB455" s="106"/>
      <c r="HC455" s="106"/>
      <c r="HD455" s="106"/>
      <c r="HE455" s="106"/>
      <c r="HF455" s="106"/>
      <c r="HG455" s="106"/>
      <c r="HH455" s="106"/>
      <c r="HI455" s="106"/>
      <c r="HJ455" s="106"/>
      <c r="HK455" s="106"/>
      <c r="HL455" s="106"/>
      <c r="HM455" s="106"/>
      <c r="HN455" s="106"/>
      <c r="HO455" s="106"/>
    </row>
    <row r="456" spans="1:240" ht="22.5">
      <c r="A456" s="99" t="s">
        <v>1099</v>
      </c>
      <c r="B456" s="116" t="s">
        <v>1100</v>
      </c>
      <c r="C456" s="136"/>
      <c r="D456" s="58">
        <f>SUM(D457:D459)</f>
        <v>830160.05</v>
      </c>
      <c r="E456" s="58">
        <f>SUM(E457:E459)</f>
        <v>1290434.08</v>
      </c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6"/>
      <c r="AV456" s="106"/>
      <c r="AW456" s="106"/>
      <c r="AX456" s="106"/>
      <c r="AY456" s="106"/>
      <c r="AZ456" s="106"/>
      <c r="BA456" s="106"/>
      <c r="BB456" s="106"/>
      <c r="BC456" s="106"/>
      <c r="BD456" s="106"/>
      <c r="BE456" s="106"/>
      <c r="BF456" s="106"/>
      <c r="BG456" s="106"/>
      <c r="BH456" s="106"/>
      <c r="BI456" s="106"/>
      <c r="BJ456" s="106"/>
      <c r="BK456" s="106"/>
      <c r="BL456" s="106"/>
      <c r="BM456" s="106"/>
      <c r="BN456" s="106"/>
      <c r="BO456" s="106"/>
      <c r="BP456" s="106"/>
      <c r="BQ456" s="106"/>
      <c r="BR456" s="106"/>
      <c r="BS456" s="106"/>
      <c r="BT456" s="106"/>
      <c r="BU456" s="106"/>
      <c r="BV456" s="106"/>
      <c r="BW456" s="106"/>
      <c r="BX456" s="106"/>
      <c r="BY456" s="106"/>
      <c r="BZ456" s="106"/>
      <c r="CA456" s="106"/>
      <c r="CB456" s="106"/>
      <c r="CC456" s="106"/>
      <c r="CD456" s="106"/>
      <c r="CE456" s="106"/>
      <c r="CF456" s="106"/>
      <c r="CG456" s="106"/>
      <c r="CH456" s="106"/>
      <c r="CI456" s="106"/>
      <c r="CJ456" s="106"/>
      <c r="CK456" s="106"/>
      <c r="CL456" s="106"/>
      <c r="CM456" s="106"/>
      <c r="CN456" s="106"/>
      <c r="CO456" s="106"/>
      <c r="CP456" s="106"/>
      <c r="CQ456" s="106"/>
      <c r="CR456" s="106"/>
      <c r="CS456" s="106"/>
      <c r="CT456" s="106"/>
      <c r="CU456" s="106"/>
      <c r="CV456" s="106"/>
      <c r="CW456" s="106"/>
      <c r="CX456" s="106"/>
      <c r="CY456" s="106"/>
      <c r="CZ456" s="106"/>
      <c r="DA456" s="106"/>
      <c r="DB456" s="106"/>
      <c r="DC456" s="106"/>
      <c r="DD456" s="106"/>
      <c r="DE456" s="106"/>
      <c r="DF456" s="106"/>
      <c r="DG456" s="106"/>
      <c r="DH456" s="106"/>
      <c r="DI456" s="106"/>
      <c r="DJ456" s="106"/>
      <c r="DK456" s="106"/>
      <c r="DL456" s="106"/>
      <c r="DM456" s="106"/>
      <c r="DN456" s="106"/>
      <c r="DO456" s="106"/>
      <c r="DP456" s="106"/>
      <c r="DQ456" s="106"/>
      <c r="DR456" s="106"/>
      <c r="DS456" s="106"/>
      <c r="DT456" s="106"/>
      <c r="DU456" s="106"/>
      <c r="DV456" s="106"/>
      <c r="DW456" s="106"/>
      <c r="DX456" s="106"/>
      <c r="DY456" s="106"/>
      <c r="DZ456" s="106"/>
      <c r="EA456" s="106"/>
      <c r="EB456" s="106"/>
      <c r="EC456" s="106"/>
      <c r="ED456" s="106"/>
      <c r="EE456" s="106"/>
      <c r="EF456" s="106"/>
      <c r="EG456" s="106"/>
      <c r="EH456" s="106"/>
      <c r="EI456" s="106"/>
      <c r="EJ456" s="106"/>
      <c r="EK456" s="106"/>
      <c r="EL456" s="106"/>
      <c r="EM456" s="106"/>
      <c r="EN456" s="106"/>
      <c r="EO456" s="106"/>
      <c r="EP456" s="106"/>
      <c r="EQ456" s="106"/>
      <c r="ER456" s="106"/>
      <c r="ES456" s="106"/>
      <c r="ET456" s="106"/>
      <c r="EU456" s="106"/>
      <c r="EV456" s="106"/>
      <c r="EW456" s="106"/>
      <c r="EX456" s="106"/>
      <c r="EY456" s="106"/>
      <c r="EZ456" s="106"/>
      <c r="FA456" s="106"/>
      <c r="FB456" s="106"/>
      <c r="FC456" s="106"/>
      <c r="FD456" s="106"/>
      <c r="FE456" s="106"/>
      <c r="FF456" s="106"/>
      <c r="FG456" s="106"/>
      <c r="FH456" s="106"/>
      <c r="FI456" s="106"/>
      <c r="FJ456" s="106"/>
      <c r="FK456" s="106"/>
      <c r="FL456" s="106"/>
      <c r="FM456" s="106"/>
      <c r="FN456" s="106"/>
      <c r="FO456" s="106"/>
      <c r="FP456" s="106"/>
      <c r="FQ456" s="106"/>
      <c r="FR456" s="106"/>
      <c r="FS456" s="106"/>
      <c r="FT456" s="106"/>
      <c r="FU456" s="106"/>
      <c r="FV456" s="106"/>
      <c r="FW456" s="106"/>
      <c r="FX456" s="106"/>
      <c r="FY456" s="106"/>
      <c r="FZ456" s="106"/>
      <c r="GA456" s="106"/>
      <c r="GB456" s="106"/>
      <c r="GC456" s="106"/>
      <c r="GD456" s="106"/>
      <c r="GE456" s="106"/>
      <c r="GF456" s="106"/>
      <c r="GG456" s="106"/>
      <c r="GH456" s="106"/>
      <c r="GI456" s="106"/>
      <c r="GJ456" s="106"/>
      <c r="GK456" s="106"/>
      <c r="GL456" s="106"/>
      <c r="GM456" s="106"/>
      <c r="GN456" s="106"/>
      <c r="GO456" s="106"/>
      <c r="GP456" s="106"/>
      <c r="GQ456" s="106"/>
      <c r="GR456" s="106"/>
      <c r="GS456" s="106"/>
      <c r="GT456" s="106"/>
      <c r="GU456" s="106"/>
      <c r="GV456" s="106"/>
      <c r="GW456" s="106"/>
      <c r="GX456" s="106"/>
      <c r="GY456" s="106"/>
      <c r="GZ456" s="106"/>
      <c r="HA456" s="106"/>
      <c r="HB456" s="106"/>
      <c r="HC456" s="106"/>
      <c r="HD456" s="106"/>
      <c r="HE456" s="106"/>
      <c r="HF456" s="106"/>
      <c r="HG456" s="106"/>
      <c r="HH456" s="106"/>
      <c r="HI456" s="106"/>
      <c r="HJ456" s="106"/>
      <c r="HK456" s="106"/>
      <c r="HL456" s="106"/>
      <c r="HM456" s="106"/>
      <c r="HN456" s="106"/>
      <c r="HO456" s="106"/>
    </row>
    <row r="457" spans="1:240">
      <c r="A457" s="97" t="s">
        <v>1101</v>
      </c>
      <c r="B457" s="117" t="s">
        <v>1102</v>
      </c>
      <c r="C457" s="139" t="s">
        <v>29</v>
      </c>
      <c r="D457" s="60">
        <v>498093.51</v>
      </c>
      <c r="E457" s="60">
        <v>774256.17</v>
      </c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6"/>
      <c r="AV457" s="106"/>
      <c r="AW457" s="106"/>
      <c r="AX457" s="106"/>
      <c r="AY457" s="106"/>
      <c r="AZ457" s="106"/>
      <c r="BA457" s="106"/>
      <c r="BB457" s="106"/>
      <c r="BC457" s="106"/>
      <c r="BD457" s="106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O457" s="106"/>
      <c r="BP457" s="106"/>
      <c r="BQ457" s="106"/>
      <c r="BR457" s="106"/>
      <c r="BS457" s="106"/>
      <c r="BT457" s="106"/>
      <c r="BU457" s="106"/>
      <c r="BV457" s="106"/>
      <c r="BW457" s="106"/>
      <c r="BX457" s="106"/>
      <c r="BY457" s="106"/>
      <c r="BZ457" s="106"/>
      <c r="CA457" s="106"/>
      <c r="CB457" s="106"/>
      <c r="CC457" s="106"/>
      <c r="CD457" s="106"/>
      <c r="CE457" s="106"/>
      <c r="CF457" s="106"/>
      <c r="CG457" s="106"/>
      <c r="CH457" s="106"/>
      <c r="CI457" s="106"/>
      <c r="CJ457" s="106"/>
      <c r="CK457" s="106"/>
      <c r="CL457" s="106"/>
      <c r="CM457" s="106"/>
      <c r="CN457" s="106"/>
      <c r="CO457" s="106"/>
      <c r="CP457" s="106"/>
      <c r="CQ457" s="106"/>
      <c r="CR457" s="106"/>
      <c r="CS457" s="106"/>
      <c r="CT457" s="106"/>
      <c r="CU457" s="106"/>
      <c r="CV457" s="106"/>
      <c r="CW457" s="106"/>
      <c r="CX457" s="106"/>
      <c r="CY457" s="106"/>
      <c r="CZ457" s="106"/>
      <c r="DA457" s="106"/>
      <c r="DB457" s="106"/>
      <c r="DC457" s="106"/>
      <c r="DD457" s="106"/>
      <c r="DE457" s="106"/>
      <c r="DF457" s="106"/>
      <c r="DG457" s="106"/>
      <c r="DH457" s="106"/>
      <c r="DI457" s="106"/>
      <c r="DJ457" s="106"/>
      <c r="DK457" s="106"/>
      <c r="DL457" s="106"/>
      <c r="DM457" s="106"/>
      <c r="DN457" s="106"/>
      <c r="DO457" s="106"/>
      <c r="DP457" s="106"/>
      <c r="DQ457" s="106"/>
      <c r="DR457" s="106"/>
      <c r="DS457" s="106"/>
      <c r="DT457" s="106"/>
      <c r="DU457" s="106"/>
      <c r="DV457" s="106"/>
      <c r="DW457" s="106"/>
      <c r="DX457" s="106"/>
      <c r="DY457" s="106"/>
      <c r="DZ457" s="106"/>
      <c r="EA457" s="106"/>
      <c r="EB457" s="106"/>
      <c r="EC457" s="106"/>
      <c r="ED457" s="106"/>
      <c r="EE457" s="106"/>
      <c r="EF457" s="106"/>
      <c r="EG457" s="106"/>
      <c r="EH457" s="106"/>
      <c r="EI457" s="106"/>
      <c r="EJ457" s="106"/>
      <c r="EK457" s="106"/>
      <c r="EL457" s="106"/>
      <c r="EM457" s="106"/>
      <c r="EN457" s="106"/>
      <c r="EO457" s="106"/>
      <c r="EP457" s="106"/>
      <c r="EQ457" s="106"/>
      <c r="ER457" s="106"/>
      <c r="ES457" s="106"/>
      <c r="ET457" s="106"/>
      <c r="EU457" s="106"/>
      <c r="EV457" s="106"/>
      <c r="EW457" s="106"/>
      <c r="EX457" s="106"/>
      <c r="EY457" s="106"/>
      <c r="EZ457" s="106"/>
      <c r="FA457" s="106"/>
      <c r="FB457" s="106"/>
      <c r="FC457" s="106"/>
      <c r="FD457" s="106"/>
      <c r="FE457" s="106"/>
      <c r="FF457" s="106"/>
      <c r="FG457" s="106"/>
      <c r="FH457" s="106"/>
      <c r="FI457" s="106"/>
      <c r="FJ457" s="106"/>
      <c r="FK457" s="106"/>
      <c r="FL457" s="106"/>
      <c r="FM457" s="106"/>
      <c r="FN457" s="106"/>
      <c r="FO457" s="106"/>
      <c r="FP457" s="106"/>
      <c r="FQ457" s="106"/>
      <c r="FR457" s="106"/>
      <c r="FS457" s="106"/>
      <c r="FT457" s="106"/>
      <c r="FU457" s="106"/>
      <c r="FV457" s="106"/>
      <c r="FW457" s="106"/>
      <c r="FX457" s="106"/>
      <c r="FY457" s="106"/>
      <c r="FZ457" s="106"/>
      <c r="GA457" s="106"/>
      <c r="GB457" s="106"/>
      <c r="GC457" s="106"/>
      <c r="GD457" s="106"/>
      <c r="GE457" s="106"/>
      <c r="GF457" s="106"/>
      <c r="GG457" s="106"/>
      <c r="GH457" s="106"/>
      <c r="GI457" s="106"/>
      <c r="GJ457" s="106"/>
      <c r="GK457" s="106"/>
      <c r="GL457" s="106"/>
      <c r="GM457" s="106"/>
      <c r="GN457" s="106"/>
      <c r="GO457" s="106"/>
      <c r="GP457" s="106"/>
      <c r="GQ457" s="106"/>
      <c r="GR457" s="106"/>
      <c r="GS457" s="106"/>
      <c r="GT457" s="106"/>
      <c r="GU457" s="106"/>
      <c r="GV457" s="106"/>
      <c r="GW457" s="106"/>
      <c r="GX457" s="106"/>
      <c r="GY457" s="106"/>
      <c r="GZ457" s="106"/>
      <c r="HA457" s="106"/>
      <c r="HB457" s="106"/>
      <c r="HC457" s="106"/>
      <c r="HD457" s="106"/>
      <c r="HE457" s="106"/>
      <c r="HF457" s="106"/>
      <c r="HG457" s="106"/>
      <c r="HH457" s="106"/>
      <c r="HI457" s="106"/>
      <c r="HJ457" s="106"/>
      <c r="HK457" s="106"/>
      <c r="HL457" s="106"/>
      <c r="HM457" s="106"/>
      <c r="HN457" s="106"/>
      <c r="HO457" s="106"/>
    </row>
    <row r="458" spans="1:240">
      <c r="A458" s="97" t="s">
        <v>1103</v>
      </c>
      <c r="B458" s="117" t="s">
        <v>1104</v>
      </c>
      <c r="C458" s="139" t="s">
        <v>32</v>
      </c>
      <c r="D458" s="60">
        <v>207542.22</v>
      </c>
      <c r="E458" s="60">
        <v>322611.92</v>
      </c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  <c r="AZ458" s="106"/>
      <c r="BA458" s="106"/>
      <c r="BB458" s="106"/>
      <c r="BC458" s="106"/>
      <c r="BD458" s="106"/>
      <c r="BE458" s="106"/>
      <c r="BF458" s="106"/>
      <c r="BG458" s="106"/>
      <c r="BH458" s="106"/>
      <c r="BI458" s="106"/>
      <c r="BJ458" s="106"/>
      <c r="BK458" s="106"/>
      <c r="BL458" s="106"/>
      <c r="BM458" s="106"/>
      <c r="BN458" s="106"/>
      <c r="BO458" s="106"/>
      <c r="BP458" s="106"/>
      <c r="BQ458" s="106"/>
      <c r="BR458" s="106"/>
      <c r="BS458" s="106"/>
      <c r="BT458" s="106"/>
      <c r="BU458" s="106"/>
      <c r="BV458" s="106"/>
      <c r="BW458" s="106"/>
      <c r="BX458" s="106"/>
      <c r="BY458" s="106"/>
      <c r="BZ458" s="106"/>
      <c r="CA458" s="106"/>
      <c r="CB458" s="106"/>
      <c r="CC458" s="106"/>
      <c r="CD458" s="106"/>
      <c r="CE458" s="106"/>
      <c r="CF458" s="106"/>
      <c r="CG458" s="106"/>
      <c r="CH458" s="106"/>
      <c r="CI458" s="106"/>
      <c r="CJ458" s="106"/>
      <c r="CK458" s="106"/>
      <c r="CL458" s="106"/>
      <c r="CM458" s="106"/>
      <c r="CN458" s="106"/>
      <c r="CO458" s="106"/>
      <c r="CP458" s="106"/>
      <c r="CQ458" s="106"/>
      <c r="CR458" s="106"/>
      <c r="CS458" s="106"/>
      <c r="CT458" s="106"/>
      <c r="CU458" s="106"/>
      <c r="CV458" s="106"/>
      <c r="CW458" s="106"/>
      <c r="CX458" s="106"/>
      <c r="CY458" s="106"/>
      <c r="CZ458" s="106"/>
      <c r="DA458" s="106"/>
      <c r="DB458" s="106"/>
      <c r="DC458" s="106"/>
      <c r="DD458" s="106"/>
      <c r="DE458" s="106"/>
      <c r="DF458" s="106"/>
      <c r="DG458" s="106"/>
      <c r="DH458" s="106"/>
      <c r="DI458" s="106"/>
      <c r="DJ458" s="106"/>
      <c r="DK458" s="106"/>
      <c r="DL458" s="106"/>
      <c r="DM458" s="106"/>
      <c r="DN458" s="106"/>
      <c r="DO458" s="106"/>
      <c r="DP458" s="106"/>
      <c r="DQ458" s="106"/>
      <c r="DR458" s="106"/>
      <c r="DS458" s="106"/>
      <c r="DT458" s="106"/>
      <c r="DU458" s="106"/>
      <c r="DV458" s="106"/>
      <c r="DW458" s="106"/>
      <c r="DX458" s="106"/>
      <c r="DY458" s="106"/>
      <c r="DZ458" s="106"/>
      <c r="EA458" s="106"/>
      <c r="EB458" s="106"/>
      <c r="EC458" s="106"/>
      <c r="ED458" s="106"/>
      <c r="EE458" s="106"/>
      <c r="EF458" s="106"/>
      <c r="EG458" s="106"/>
      <c r="EH458" s="106"/>
      <c r="EI458" s="106"/>
      <c r="EJ458" s="106"/>
      <c r="EK458" s="106"/>
      <c r="EL458" s="106"/>
      <c r="EM458" s="106"/>
      <c r="EN458" s="106"/>
      <c r="EO458" s="106"/>
      <c r="EP458" s="106"/>
      <c r="EQ458" s="106"/>
      <c r="ER458" s="106"/>
      <c r="ES458" s="106"/>
      <c r="ET458" s="106"/>
      <c r="EU458" s="106"/>
      <c r="EV458" s="106"/>
      <c r="EW458" s="106"/>
      <c r="EX458" s="106"/>
      <c r="EY458" s="106"/>
      <c r="EZ458" s="106"/>
      <c r="FA458" s="106"/>
      <c r="FB458" s="106"/>
      <c r="FC458" s="106"/>
      <c r="FD458" s="106"/>
      <c r="FE458" s="106"/>
      <c r="FF458" s="106"/>
      <c r="FG458" s="106"/>
      <c r="FH458" s="106"/>
      <c r="FI458" s="106"/>
      <c r="FJ458" s="106"/>
      <c r="FK458" s="106"/>
      <c r="FL458" s="106"/>
      <c r="FM458" s="106"/>
      <c r="FN458" s="106"/>
      <c r="FO458" s="106"/>
      <c r="FP458" s="106"/>
      <c r="FQ458" s="106"/>
      <c r="FR458" s="106"/>
      <c r="FS458" s="106"/>
      <c r="FT458" s="106"/>
      <c r="FU458" s="106"/>
      <c r="FV458" s="106"/>
      <c r="FW458" s="106"/>
      <c r="FX458" s="106"/>
      <c r="FY458" s="106"/>
      <c r="FZ458" s="106"/>
      <c r="GA458" s="106"/>
      <c r="GB458" s="106"/>
      <c r="GC458" s="106"/>
      <c r="GD458" s="106"/>
      <c r="GE458" s="106"/>
      <c r="GF458" s="106"/>
      <c r="GG458" s="106"/>
      <c r="GH458" s="106"/>
      <c r="GI458" s="106"/>
      <c r="GJ458" s="106"/>
      <c r="GK458" s="106"/>
      <c r="GL458" s="106"/>
      <c r="GM458" s="106"/>
      <c r="GN458" s="106"/>
      <c r="GO458" s="106"/>
      <c r="GP458" s="106"/>
      <c r="GQ458" s="106"/>
      <c r="GR458" s="106"/>
      <c r="GS458" s="106"/>
      <c r="GT458" s="106"/>
      <c r="GU458" s="106"/>
      <c r="GV458" s="106"/>
      <c r="GW458" s="106"/>
      <c r="GX458" s="106"/>
      <c r="GY458" s="106"/>
      <c r="GZ458" s="106"/>
      <c r="HA458" s="106"/>
      <c r="HB458" s="106"/>
      <c r="HC458" s="106"/>
      <c r="HD458" s="106"/>
      <c r="HE458" s="106"/>
      <c r="HF458" s="106"/>
      <c r="HG458" s="106"/>
      <c r="HH458" s="106"/>
      <c r="HI458" s="106"/>
      <c r="HJ458" s="106"/>
      <c r="HK458" s="106"/>
      <c r="HL458" s="106"/>
      <c r="HM458" s="106"/>
      <c r="HN458" s="106"/>
      <c r="HO458" s="106"/>
    </row>
    <row r="459" spans="1:240">
      <c r="A459" s="97" t="s">
        <v>1105</v>
      </c>
      <c r="B459" s="117" t="s">
        <v>1106</v>
      </c>
      <c r="C459" s="139" t="s">
        <v>35</v>
      </c>
      <c r="D459" s="60">
        <v>124524.32</v>
      </c>
      <c r="E459" s="60">
        <v>193565.99</v>
      </c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  <c r="AU459" s="106"/>
      <c r="AV459" s="106"/>
      <c r="AW459" s="106"/>
      <c r="AX459" s="106"/>
      <c r="AY459" s="106"/>
      <c r="AZ459" s="106"/>
      <c r="BA459" s="106"/>
      <c r="BB459" s="106"/>
      <c r="BC459" s="106"/>
      <c r="BD459" s="106"/>
      <c r="BE459" s="106"/>
      <c r="BF459" s="106"/>
      <c r="BG459" s="106"/>
      <c r="BH459" s="106"/>
      <c r="BI459" s="106"/>
      <c r="BJ459" s="106"/>
      <c r="BK459" s="106"/>
      <c r="BL459" s="106"/>
      <c r="BM459" s="106"/>
      <c r="BN459" s="106"/>
      <c r="BO459" s="106"/>
      <c r="BP459" s="106"/>
      <c r="BQ459" s="106"/>
      <c r="BR459" s="106"/>
      <c r="BS459" s="106"/>
      <c r="BT459" s="106"/>
      <c r="BU459" s="106"/>
      <c r="BV459" s="106"/>
      <c r="BW459" s="106"/>
      <c r="BX459" s="106"/>
      <c r="BY459" s="106"/>
      <c r="BZ459" s="106"/>
      <c r="CA459" s="106"/>
      <c r="CB459" s="106"/>
      <c r="CC459" s="106"/>
      <c r="CD459" s="106"/>
      <c r="CE459" s="106"/>
      <c r="CF459" s="106"/>
      <c r="CG459" s="106"/>
      <c r="CH459" s="106"/>
      <c r="CI459" s="106"/>
      <c r="CJ459" s="106"/>
      <c r="CK459" s="106"/>
      <c r="CL459" s="106"/>
      <c r="CM459" s="106"/>
      <c r="CN459" s="106"/>
      <c r="CO459" s="106"/>
      <c r="CP459" s="106"/>
      <c r="CQ459" s="106"/>
      <c r="CR459" s="106"/>
      <c r="CS459" s="106"/>
      <c r="CT459" s="106"/>
      <c r="CU459" s="106"/>
      <c r="CV459" s="106"/>
      <c r="CW459" s="106"/>
      <c r="CX459" s="106"/>
      <c r="CY459" s="106"/>
      <c r="CZ459" s="106"/>
      <c r="DA459" s="106"/>
      <c r="DB459" s="106"/>
      <c r="DC459" s="106"/>
      <c r="DD459" s="106"/>
      <c r="DE459" s="106"/>
      <c r="DF459" s="106"/>
      <c r="DG459" s="106"/>
      <c r="DH459" s="106"/>
      <c r="DI459" s="106"/>
      <c r="DJ459" s="106"/>
      <c r="DK459" s="106"/>
      <c r="DL459" s="106"/>
      <c r="DM459" s="106"/>
      <c r="DN459" s="106"/>
      <c r="DO459" s="106"/>
      <c r="DP459" s="106"/>
      <c r="DQ459" s="106"/>
      <c r="DR459" s="106"/>
      <c r="DS459" s="106"/>
      <c r="DT459" s="106"/>
      <c r="DU459" s="106"/>
      <c r="DV459" s="106"/>
      <c r="DW459" s="106"/>
      <c r="DX459" s="106"/>
      <c r="DY459" s="106"/>
      <c r="DZ459" s="106"/>
      <c r="EA459" s="106"/>
      <c r="EB459" s="106"/>
      <c r="EC459" s="106"/>
      <c r="ED459" s="106"/>
      <c r="EE459" s="106"/>
      <c r="EF459" s="106"/>
      <c r="EG459" s="106"/>
      <c r="EH459" s="106"/>
      <c r="EI459" s="106"/>
      <c r="EJ459" s="106"/>
      <c r="EK459" s="106"/>
      <c r="EL459" s="106"/>
      <c r="EM459" s="106"/>
      <c r="EN459" s="106"/>
      <c r="EO459" s="106"/>
      <c r="EP459" s="106"/>
      <c r="EQ459" s="106"/>
      <c r="ER459" s="106"/>
      <c r="ES459" s="106"/>
      <c r="ET459" s="106"/>
      <c r="EU459" s="106"/>
      <c r="EV459" s="106"/>
      <c r="EW459" s="106"/>
      <c r="EX459" s="106"/>
      <c r="EY459" s="106"/>
      <c r="EZ459" s="106"/>
      <c r="FA459" s="106"/>
      <c r="FB459" s="106"/>
      <c r="FC459" s="106"/>
      <c r="FD459" s="106"/>
      <c r="FE459" s="106"/>
      <c r="FF459" s="106"/>
      <c r="FG459" s="106"/>
      <c r="FH459" s="106"/>
      <c r="FI459" s="106"/>
      <c r="FJ459" s="106"/>
      <c r="FK459" s="106"/>
      <c r="FL459" s="106"/>
      <c r="FM459" s="106"/>
      <c r="FN459" s="106"/>
      <c r="FO459" s="106"/>
      <c r="FP459" s="106"/>
      <c r="FQ459" s="106"/>
      <c r="FR459" s="106"/>
      <c r="FS459" s="106"/>
      <c r="FT459" s="106"/>
      <c r="FU459" s="106"/>
      <c r="FV459" s="106"/>
      <c r="FW459" s="106"/>
      <c r="FX459" s="106"/>
      <c r="FY459" s="106"/>
      <c r="FZ459" s="106"/>
      <c r="GA459" s="106"/>
      <c r="GB459" s="106"/>
      <c r="GC459" s="106"/>
      <c r="GD459" s="106"/>
      <c r="GE459" s="106"/>
      <c r="GF459" s="106"/>
      <c r="GG459" s="106"/>
      <c r="GH459" s="106"/>
      <c r="GI459" s="106"/>
      <c r="GJ459" s="106"/>
      <c r="GK459" s="106"/>
      <c r="GL459" s="106"/>
      <c r="GM459" s="106"/>
      <c r="GN459" s="106"/>
      <c r="GO459" s="106"/>
      <c r="GP459" s="106"/>
      <c r="GQ459" s="106"/>
      <c r="GR459" s="106"/>
      <c r="GS459" s="106"/>
      <c r="GT459" s="106"/>
      <c r="GU459" s="106"/>
      <c r="GV459" s="106"/>
      <c r="GW459" s="106"/>
      <c r="GX459" s="106"/>
      <c r="GY459" s="106"/>
      <c r="GZ459" s="106"/>
      <c r="HA459" s="106"/>
      <c r="HB459" s="106"/>
      <c r="HC459" s="106"/>
      <c r="HD459" s="106"/>
      <c r="HE459" s="106"/>
      <c r="HF459" s="106"/>
      <c r="HG459" s="106"/>
      <c r="HH459" s="106"/>
      <c r="HI459" s="106"/>
      <c r="HJ459" s="106"/>
      <c r="HK459" s="106"/>
      <c r="HL459" s="106"/>
      <c r="HM459" s="106"/>
      <c r="HN459" s="106"/>
      <c r="HO459" s="106"/>
    </row>
    <row r="460" spans="1:240">
      <c r="A460" s="99" t="s">
        <v>1107</v>
      </c>
      <c r="B460" s="116" t="s">
        <v>1108</v>
      </c>
      <c r="C460" s="136"/>
      <c r="D460" s="58">
        <f>SUM(D461,D464:D465)</f>
        <v>178638.41</v>
      </c>
      <c r="E460" s="58">
        <f>SUM(E461,E464:E465)</f>
        <v>152127.67000000001</v>
      </c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6"/>
      <c r="AV460" s="106"/>
      <c r="AW460" s="106"/>
      <c r="AX460" s="106"/>
      <c r="AY460" s="106"/>
      <c r="AZ460" s="106"/>
      <c r="BA460" s="106"/>
      <c r="BB460" s="106"/>
      <c r="BC460" s="106"/>
      <c r="BD460" s="106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O460" s="106"/>
      <c r="BP460" s="106"/>
      <c r="BQ460" s="106"/>
      <c r="BR460" s="106"/>
      <c r="BS460" s="106"/>
      <c r="BT460" s="106"/>
      <c r="BU460" s="106"/>
      <c r="BV460" s="106"/>
      <c r="BW460" s="106"/>
      <c r="BX460" s="106"/>
      <c r="BY460" s="106"/>
      <c r="BZ460" s="106"/>
      <c r="CA460" s="106"/>
      <c r="CB460" s="106"/>
      <c r="CC460" s="106"/>
      <c r="CD460" s="106"/>
      <c r="CE460" s="106"/>
      <c r="CF460" s="106"/>
      <c r="CG460" s="106"/>
      <c r="CH460" s="106"/>
      <c r="CI460" s="106"/>
      <c r="CJ460" s="106"/>
      <c r="CK460" s="106"/>
      <c r="CL460" s="106"/>
      <c r="CM460" s="106"/>
      <c r="CN460" s="106"/>
      <c r="CO460" s="106"/>
      <c r="CP460" s="106"/>
      <c r="CQ460" s="106"/>
      <c r="CR460" s="106"/>
      <c r="CS460" s="106"/>
      <c r="CT460" s="106"/>
      <c r="CU460" s="106"/>
      <c r="CV460" s="106"/>
      <c r="CW460" s="106"/>
      <c r="CX460" s="106"/>
      <c r="CY460" s="106"/>
      <c r="CZ460" s="106"/>
      <c r="DA460" s="106"/>
      <c r="DB460" s="106"/>
      <c r="DC460" s="106"/>
      <c r="DD460" s="106"/>
      <c r="DE460" s="106"/>
      <c r="DF460" s="106"/>
      <c r="DG460" s="106"/>
      <c r="DH460" s="106"/>
      <c r="DI460" s="106"/>
      <c r="DJ460" s="106"/>
      <c r="DK460" s="106"/>
      <c r="DL460" s="106"/>
      <c r="DM460" s="106"/>
      <c r="DN460" s="106"/>
      <c r="DO460" s="106"/>
      <c r="DP460" s="106"/>
      <c r="DQ460" s="106"/>
      <c r="DR460" s="106"/>
      <c r="DS460" s="106"/>
      <c r="DT460" s="106"/>
      <c r="DU460" s="106"/>
      <c r="DV460" s="106"/>
      <c r="DW460" s="106"/>
      <c r="DX460" s="106"/>
      <c r="DY460" s="106"/>
      <c r="DZ460" s="106"/>
      <c r="EA460" s="106"/>
      <c r="EB460" s="106"/>
      <c r="EC460" s="106"/>
      <c r="ED460" s="106"/>
      <c r="EE460" s="106"/>
      <c r="EF460" s="106"/>
      <c r="EG460" s="106"/>
      <c r="EH460" s="106"/>
      <c r="EI460" s="106"/>
      <c r="EJ460" s="106"/>
      <c r="EK460" s="106"/>
      <c r="EL460" s="106"/>
      <c r="EM460" s="106"/>
      <c r="EN460" s="106"/>
      <c r="EO460" s="106"/>
      <c r="EP460" s="106"/>
      <c r="EQ460" s="106"/>
      <c r="ER460" s="106"/>
      <c r="ES460" s="106"/>
      <c r="ET460" s="106"/>
      <c r="EU460" s="106"/>
      <c r="EV460" s="106"/>
      <c r="EW460" s="106"/>
      <c r="EX460" s="106"/>
      <c r="EY460" s="106"/>
      <c r="EZ460" s="106"/>
      <c r="FA460" s="106"/>
      <c r="FB460" s="106"/>
      <c r="FC460" s="106"/>
      <c r="FD460" s="106"/>
      <c r="FE460" s="106"/>
      <c r="FF460" s="106"/>
      <c r="FG460" s="106"/>
      <c r="FH460" s="106"/>
      <c r="FI460" s="106"/>
      <c r="FJ460" s="106"/>
      <c r="FK460" s="106"/>
      <c r="FL460" s="106"/>
      <c r="FM460" s="106"/>
      <c r="FN460" s="106"/>
      <c r="FO460" s="106"/>
      <c r="FP460" s="106"/>
      <c r="FQ460" s="106"/>
      <c r="FR460" s="106"/>
      <c r="FS460" s="106"/>
      <c r="FT460" s="106"/>
      <c r="FU460" s="106"/>
      <c r="FV460" s="106"/>
      <c r="FW460" s="106"/>
      <c r="FX460" s="106"/>
      <c r="FY460" s="106"/>
      <c r="FZ460" s="106"/>
      <c r="GA460" s="106"/>
      <c r="GB460" s="106"/>
      <c r="GC460" s="106"/>
      <c r="GD460" s="106"/>
      <c r="GE460" s="106"/>
      <c r="GF460" s="106"/>
      <c r="GG460" s="106"/>
      <c r="GH460" s="106"/>
      <c r="GI460" s="106"/>
      <c r="GJ460" s="106"/>
      <c r="GK460" s="106"/>
      <c r="GL460" s="106"/>
      <c r="GM460" s="106"/>
      <c r="GN460" s="106"/>
      <c r="GO460" s="106"/>
      <c r="GP460" s="106"/>
      <c r="GQ460" s="106"/>
      <c r="GR460" s="106"/>
      <c r="GS460" s="106"/>
      <c r="GT460" s="106"/>
      <c r="GU460" s="106"/>
      <c r="GV460" s="106"/>
      <c r="GW460" s="106"/>
      <c r="GX460" s="106"/>
      <c r="GY460" s="106"/>
      <c r="GZ460" s="106"/>
      <c r="HA460" s="106"/>
      <c r="HB460" s="106"/>
      <c r="HC460" s="106"/>
      <c r="HD460" s="106"/>
      <c r="HE460" s="106"/>
      <c r="HF460" s="106"/>
      <c r="HG460" s="106"/>
      <c r="HH460" s="106"/>
      <c r="HI460" s="106"/>
      <c r="HJ460" s="106"/>
      <c r="HK460" s="106"/>
      <c r="HL460" s="106"/>
      <c r="HM460" s="106"/>
      <c r="HN460" s="106"/>
      <c r="HO460" s="106"/>
    </row>
    <row r="461" spans="1:240" s="108" customFormat="1" ht="11.25">
      <c r="A461" s="99" t="s">
        <v>1110</v>
      </c>
      <c r="B461" s="116" t="s">
        <v>1764</v>
      </c>
      <c r="C461" s="136"/>
      <c r="D461" s="58">
        <f>SUM(D462:D463)</f>
        <v>164516.53</v>
      </c>
      <c r="E461" s="58">
        <f>SUM(E462:E463)</f>
        <v>151540.83000000002</v>
      </c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  <c r="BQ461" s="145"/>
      <c r="BR461" s="145"/>
      <c r="BS461" s="145"/>
      <c r="BT461" s="145"/>
      <c r="BU461" s="145"/>
      <c r="BV461" s="145"/>
      <c r="BW461" s="145"/>
      <c r="BX461" s="145"/>
      <c r="BY461" s="145"/>
      <c r="BZ461" s="145"/>
      <c r="CA461" s="145"/>
      <c r="CB461" s="145"/>
      <c r="CC461" s="145"/>
      <c r="CD461" s="145"/>
      <c r="CE461" s="145"/>
      <c r="CF461" s="145"/>
      <c r="CG461" s="145"/>
      <c r="CH461" s="145"/>
      <c r="CI461" s="145"/>
      <c r="CJ461" s="145"/>
      <c r="CK461" s="145"/>
      <c r="CL461" s="145"/>
      <c r="CM461" s="145"/>
      <c r="CN461" s="145"/>
      <c r="CO461" s="145"/>
      <c r="CP461" s="145"/>
      <c r="CQ461" s="145"/>
      <c r="CR461" s="145"/>
      <c r="CS461" s="145"/>
      <c r="CT461" s="145"/>
      <c r="CU461" s="145"/>
      <c r="CV461" s="145"/>
      <c r="CW461" s="145"/>
      <c r="CX461" s="145"/>
      <c r="CY461" s="145"/>
      <c r="CZ461" s="145"/>
      <c r="DA461" s="145"/>
      <c r="DB461" s="145"/>
      <c r="DC461" s="145"/>
      <c r="DD461" s="145"/>
      <c r="DE461" s="145"/>
      <c r="DF461" s="145"/>
      <c r="DG461" s="145"/>
      <c r="DH461" s="145"/>
      <c r="DI461" s="145"/>
      <c r="DJ461" s="145"/>
      <c r="DK461" s="145"/>
      <c r="DL461" s="145"/>
      <c r="DM461" s="145"/>
      <c r="DN461" s="145"/>
      <c r="DO461" s="145"/>
      <c r="DP461" s="145"/>
      <c r="DQ461" s="145"/>
      <c r="DR461" s="145"/>
      <c r="DS461" s="145"/>
      <c r="DT461" s="145"/>
      <c r="DU461" s="145"/>
      <c r="DV461" s="145"/>
      <c r="DW461" s="145"/>
      <c r="DX461" s="145"/>
      <c r="DY461" s="145"/>
      <c r="DZ461" s="145"/>
      <c r="EA461" s="145"/>
      <c r="EB461" s="145"/>
      <c r="EC461" s="145"/>
      <c r="ED461" s="145"/>
      <c r="EE461" s="145"/>
      <c r="EF461" s="145"/>
      <c r="EG461" s="145"/>
      <c r="EH461" s="145"/>
      <c r="EI461" s="145"/>
      <c r="EJ461" s="145"/>
      <c r="EK461" s="145"/>
      <c r="EL461" s="145"/>
      <c r="EM461" s="145"/>
      <c r="EN461" s="145"/>
      <c r="EO461" s="145"/>
      <c r="EP461" s="145"/>
      <c r="EQ461" s="145"/>
      <c r="ER461" s="145"/>
      <c r="ES461" s="145"/>
      <c r="ET461" s="145"/>
      <c r="EU461" s="145"/>
      <c r="EV461" s="145"/>
      <c r="EW461" s="145"/>
      <c r="EX461" s="145"/>
      <c r="EY461" s="145"/>
      <c r="EZ461" s="145"/>
      <c r="FA461" s="145"/>
      <c r="FB461" s="145"/>
      <c r="FC461" s="145"/>
      <c r="FD461" s="145"/>
      <c r="FE461" s="145"/>
      <c r="FF461" s="145"/>
      <c r="FG461" s="145"/>
      <c r="FH461" s="145"/>
      <c r="FI461" s="145"/>
      <c r="FJ461" s="145"/>
      <c r="FK461" s="145"/>
      <c r="FL461" s="145"/>
      <c r="FM461" s="145"/>
      <c r="FN461" s="145"/>
      <c r="FO461" s="145"/>
      <c r="FP461" s="145"/>
      <c r="FQ461" s="145"/>
      <c r="FR461" s="145"/>
      <c r="FS461" s="145"/>
      <c r="FT461" s="145"/>
      <c r="FU461" s="145"/>
      <c r="FV461" s="145"/>
      <c r="FW461" s="145"/>
      <c r="FX461" s="145"/>
      <c r="FY461" s="145"/>
      <c r="FZ461" s="145"/>
      <c r="GA461" s="145"/>
      <c r="GB461" s="145"/>
      <c r="GC461" s="145"/>
      <c r="GD461" s="145"/>
      <c r="GE461" s="145"/>
      <c r="GF461" s="145"/>
      <c r="GG461" s="145"/>
      <c r="GH461" s="145"/>
      <c r="GI461" s="145"/>
      <c r="GJ461" s="145"/>
      <c r="GK461" s="145"/>
      <c r="GL461" s="145"/>
      <c r="GM461" s="145"/>
      <c r="GN461" s="145"/>
      <c r="GO461" s="145"/>
      <c r="GP461" s="145"/>
      <c r="GQ461" s="145"/>
      <c r="GR461" s="145"/>
      <c r="GS461" s="145"/>
      <c r="GT461" s="145"/>
      <c r="GU461" s="145"/>
      <c r="GV461" s="145"/>
      <c r="GW461" s="145"/>
      <c r="GX461" s="145"/>
      <c r="GY461" s="145"/>
      <c r="GZ461" s="145"/>
      <c r="HA461" s="145"/>
      <c r="HB461" s="145"/>
      <c r="HC461" s="145"/>
      <c r="HD461" s="145"/>
      <c r="HE461" s="145"/>
      <c r="HF461" s="145"/>
      <c r="HG461" s="145"/>
      <c r="HH461" s="145"/>
      <c r="HI461" s="145"/>
      <c r="HJ461" s="145"/>
      <c r="HK461" s="145"/>
      <c r="HL461" s="145"/>
      <c r="HM461" s="145"/>
      <c r="HN461" s="145"/>
      <c r="HO461" s="145"/>
    </row>
    <row r="462" spans="1:240" s="107" customFormat="1" hidden="1">
      <c r="A462" s="97" t="s">
        <v>1765</v>
      </c>
      <c r="B462" s="117" t="s">
        <v>1766</v>
      </c>
      <c r="C462" s="139" t="s">
        <v>29</v>
      </c>
      <c r="D462" s="60">
        <v>77459.87</v>
      </c>
      <c r="E462" s="60">
        <v>53189.62</v>
      </c>
      <c r="HP462" s="106"/>
      <c r="HQ462" s="106"/>
      <c r="HR462" s="106"/>
      <c r="HS462" s="106"/>
      <c r="HT462" s="106"/>
      <c r="HU462" s="106"/>
      <c r="HV462" s="106"/>
      <c r="HW462" s="106"/>
      <c r="HX462" s="106"/>
      <c r="HY462" s="106"/>
      <c r="HZ462" s="106"/>
      <c r="IA462" s="106"/>
      <c r="IB462" s="106"/>
      <c r="IC462" s="106"/>
      <c r="ID462" s="106"/>
      <c r="IE462" s="106"/>
      <c r="IF462" s="106"/>
    </row>
    <row r="463" spans="1:240" s="107" customFormat="1" hidden="1">
      <c r="A463" s="97" t="s">
        <v>1767</v>
      </c>
      <c r="B463" s="117" t="s">
        <v>1768</v>
      </c>
      <c r="C463" s="139" t="s">
        <v>29</v>
      </c>
      <c r="D463" s="60">
        <v>87056.66</v>
      </c>
      <c r="E463" s="60">
        <v>98351.21</v>
      </c>
      <c r="HP463" s="106"/>
      <c r="HQ463" s="106"/>
      <c r="HR463" s="106"/>
      <c r="HS463" s="106"/>
      <c r="HT463" s="106"/>
      <c r="HU463" s="106"/>
      <c r="HV463" s="106"/>
      <c r="HW463" s="106"/>
      <c r="HX463" s="106"/>
      <c r="HY463" s="106"/>
      <c r="HZ463" s="106"/>
      <c r="IA463" s="106"/>
      <c r="IB463" s="106"/>
      <c r="IC463" s="106"/>
      <c r="ID463" s="106"/>
      <c r="IE463" s="106"/>
      <c r="IF463" s="106"/>
    </row>
    <row r="464" spans="1:240" s="107" customFormat="1" hidden="1">
      <c r="A464" s="97" t="s">
        <v>1120</v>
      </c>
      <c r="B464" s="117" t="s">
        <v>1121</v>
      </c>
      <c r="C464" s="139" t="s">
        <v>581</v>
      </c>
      <c r="D464" s="60">
        <v>0</v>
      </c>
      <c r="E464" s="60">
        <v>0</v>
      </c>
      <c r="HP464" s="106"/>
      <c r="HQ464" s="106"/>
      <c r="HR464" s="106"/>
      <c r="HS464" s="106"/>
      <c r="HT464" s="106"/>
      <c r="HU464" s="106"/>
      <c r="HV464" s="106"/>
      <c r="HW464" s="106"/>
      <c r="HX464" s="106"/>
      <c r="HY464" s="106"/>
      <c r="HZ464" s="106"/>
      <c r="IA464" s="106"/>
      <c r="IB464" s="106"/>
      <c r="IC464" s="106"/>
      <c r="ID464" s="106"/>
      <c r="IE464" s="106"/>
      <c r="IF464" s="106"/>
    </row>
    <row r="465" spans="1:240" s="107" customFormat="1" hidden="1">
      <c r="A465" s="97" t="s">
        <v>1122</v>
      </c>
      <c r="B465" s="117" t="s">
        <v>1123</v>
      </c>
      <c r="C465" s="139" t="s">
        <v>126</v>
      </c>
      <c r="D465" s="60">
        <v>14121.88</v>
      </c>
      <c r="E465" s="60">
        <v>586.84</v>
      </c>
      <c r="HP465" s="106"/>
      <c r="HQ465" s="106"/>
      <c r="HR465" s="106"/>
      <c r="HS465" s="106"/>
      <c r="HT465" s="106"/>
      <c r="HU465" s="106"/>
      <c r="HV465" s="106"/>
      <c r="HW465" s="106"/>
      <c r="HX465" s="106"/>
      <c r="HY465" s="106"/>
      <c r="HZ465" s="106"/>
      <c r="IA465" s="106"/>
      <c r="IB465" s="106"/>
      <c r="IC465" s="106"/>
      <c r="ID465" s="106"/>
      <c r="IE465" s="106"/>
      <c r="IF465" s="106"/>
    </row>
    <row r="466" spans="1:240" s="107" customFormat="1">
      <c r="A466" s="132" t="s">
        <v>1124</v>
      </c>
      <c r="B466" s="133" t="s">
        <v>1769</v>
      </c>
      <c r="C466" s="134"/>
      <c r="D466" s="135">
        <f>SUM(D467)</f>
        <v>5514.14</v>
      </c>
      <c r="E466" s="135">
        <f>SUM(E467)</f>
        <v>4829.01</v>
      </c>
      <c r="HP466" s="106"/>
      <c r="HQ466" s="106"/>
      <c r="HR466" s="106"/>
      <c r="HS466" s="106"/>
      <c r="HT466" s="106"/>
      <c r="HU466" s="106"/>
      <c r="HV466" s="106"/>
      <c r="HW466" s="106"/>
      <c r="HX466" s="106"/>
      <c r="HY466" s="106"/>
      <c r="HZ466" s="106"/>
      <c r="IA466" s="106"/>
      <c r="IB466" s="106"/>
      <c r="IC466" s="106"/>
      <c r="ID466" s="106"/>
      <c r="IE466" s="106"/>
      <c r="IF466" s="106"/>
    </row>
    <row r="467" spans="1:240" s="107" customFormat="1">
      <c r="A467" s="99" t="s">
        <v>1132</v>
      </c>
      <c r="B467" s="116" t="s">
        <v>1770</v>
      </c>
      <c r="C467" s="136"/>
      <c r="D467" s="58">
        <f>D468</f>
        <v>5514.14</v>
      </c>
      <c r="E467" s="58">
        <f>E468</f>
        <v>4829.01</v>
      </c>
      <c r="HP467" s="106"/>
      <c r="HQ467" s="106"/>
      <c r="HR467" s="106"/>
      <c r="HS467" s="106"/>
      <c r="HT467" s="106"/>
      <c r="HU467" s="106"/>
      <c r="HV467" s="106"/>
      <c r="HW467" s="106"/>
      <c r="HX467" s="106"/>
      <c r="HY467" s="106"/>
      <c r="HZ467" s="106"/>
      <c r="IA467" s="106"/>
      <c r="IB467" s="106"/>
      <c r="IC467" s="106"/>
      <c r="ID467" s="106"/>
      <c r="IE467" s="106"/>
      <c r="IF467" s="106"/>
    </row>
    <row r="468" spans="1:240" s="107" customFormat="1" ht="22.5">
      <c r="A468" s="99" t="s">
        <v>1134</v>
      </c>
      <c r="B468" s="116" t="s">
        <v>1771</v>
      </c>
      <c r="C468" s="136"/>
      <c r="D468" s="58">
        <f>D469</f>
        <v>5514.14</v>
      </c>
      <c r="E468" s="58">
        <f>E469</f>
        <v>4829.01</v>
      </c>
      <c r="HP468" s="106"/>
      <c r="HQ468" s="106"/>
      <c r="HR468" s="106"/>
      <c r="HS468" s="106"/>
      <c r="HT468" s="106"/>
      <c r="HU468" s="106"/>
      <c r="HV468" s="106"/>
      <c r="HW468" s="106"/>
      <c r="HX468" s="106"/>
      <c r="HY468" s="106"/>
      <c r="HZ468" s="106"/>
      <c r="IA468" s="106"/>
      <c r="IB468" s="106"/>
      <c r="IC468" s="106"/>
      <c r="ID468" s="106"/>
      <c r="IE468" s="106"/>
      <c r="IF468" s="106"/>
    </row>
    <row r="469" spans="1:240" s="181" customFormat="1" ht="18">
      <c r="A469" s="97" t="s">
        <v>1136</v>
      </c>
      <c r="B469" s="117" t="s">
        <v>1137</v>
      </c>
      <c r="C469" s="139" t="s">
        <v>224</v>
      </c>
      <c r="D469" s="180">
        <v>5514.14</v>
      </c>
      <c r="E469" s="60">
        <v>4829.01</v>
      </c>
      <c r="HP469" s="173"/>
      <c r="HQ469" s="173"/>
      <c r="HR469" s="173"/>
      <c r="HS469" s="173"/>
      <c r="HT469" s="173"/>
      <c r="HU469" s="173"/>
      <c r="HV469" s="173"/>
      <c r="HW469" s="173"/>
      <c r="HX469" s="173"/>
      <c r="HY469" s="173"/>
      <c r="HZ469" s="173"/>
      <c r="IA469" s="173"/>
      <c r="IB469" s="173"/>
      <c r="IC469" s="173"/>
      <c r="ID469" s="173"/>
      <c r="IE469" s="173"/>
      <c r="IF469" s="173"/>
    </row>
    <row r="470" spans="1:240" s="107" customFormat="1" ht="22.5">
      <c r="A470" s="132" t="s">
        <v>1138</v>
      </c>
      <c r="B470" s="133" t="s">
        <v>1139</v>
      </c>
      <c r="C470" s="134"/>
      <c r="D470" s="135">
        <f>SUM(D471+D475+D480+D479)</f>
        <v>3993284.84</v>
      </c>
      <c r="E470" s="135">
        <f>SUM(E471+E475+E480+E479)</f>
        <v>3964876.39</v>
      </c>
      <c r="HP470" s="106"/>
      <c r="HQ470" s="106"/>
      <c r="HR470" s="106"/>
      <c r="HS470" s="106"/>
      <c r="HT470" s="106"/>
      <c r="HU470" s="106"/>
      <c r="HV470" s="106"/>
      <c r="HW470" s="106"/>
      <c r="HX470" s="106"/>
      <c r="HY470" s="106"/>
      <c r="HZ470" s="106"/>
      <c r="IA470" s="106"/>
      <c r="IB470" s="106"/>
      <c r="IC470" s="106"/>
      <c r="ID470" s="106"/>
      <c r="IE470" s="106"/>
      <c r="IF470" s="106"/>
    </row>
    <row r="471" spans="1:240" s="107" customFormat="1" ht="22.5">
      <c r="A471" s="99" t="s">
        <v>1140</v>
      </c>
      <c r="B471" s="116" t="s">
        <v>1772</v>
      </c>
      <c r="C471" s="136"/>
      <c r="D471" s="58">
        <f>SUM(D472:D474)</f>
        <v>2493606.8899999997</v>
      </c>
      <c r="E471" s="58">
        <f>SUM(E472:E474)</f>
        <v>2578346.9</v>
      </c>
      <c r="HP471" s="106"/>
      <c r="HQ471" s="106"/>
      <c r="HR471" s="106"/>
      <c r="HS471" s="106"/>
      <c r="HT471" s="106"/>
      <c r="HU471" s="106"/>
      <c r="HV471" s="106"/>
      <c r="HW471" s="106"/>
      <c r="HX471" s="106"/>
      <c r="HY471" s="106"/>
      <c r="HZ471" s="106"/>
      <c r="IA471" s="106"/>
      <c r="IB471" s="106"/>
      <c r="IC471" s="106"/>
      <c r="ID471" s="106"/>
      <c r="IE471" s="106"/>
      <c r="IF471" s="106"/>
    </row>
    <row r="472" spans="1:240" ht="12" customHeight="1">
      <c r="A472" s="97" t="s">
        <v>1142</v>
      </c>
      <c r="B472" s="117" t="s">
        <v>1143</v>
      </c>
      <c r="C472" s="139" t="s">
        <v>29</v>
      </c>
      <c r="D472" s="60">
        <v>1495610.57</v>
      </c>
      <c r="E472" s="60">
        <v>1546520.8</v>
      </c>
    </row>
    <row r="473" spans="1:240" ht="12" customHeight="1">
      <c r="A473" s="97" t="s">
        <v>1144</v>
      </c>
      <c r="B473" s="117" t="s">
        <v>1145</v>
      </c>
      <c r="C473" s="139" t="s">
        <v>32</v>
      </c>
      <c r="D473" s="60">
        <v>623879.27</v>
      </c>
      <c r="E473" s="60">
        <v>645000.78</v>
      </c>
    </row>
    <row r="474" spans="1:240" ht="12" customHeight="1">
      <c r="A474" s="97" t="s">
        <v>1146</v>
      </c>
      <c r="B474" s="117" t="s">
        <v>1147</v>
      </c>
      <c r="C474" s="139" t="s">
        <v>35</v>
      </c>
      <c r="D474" s="60">
        <v>374117.05</v>
      </c>
      <c r="E474" s="60">
        <v>386825.32</v>
      </c>
    </row>
    <row r="475" spans="1:240" ht="22.5">
      <c r="A475" s="99" t="s">
        <v>1148</v>
      </c>
      <c r="B475" s="116" t="s">
        <v>1773</v>
      </c>
      <c r="C475" s="136"/>
      <c r="D475" s="58">
        <f>SUM(D476:D478)</f>
        <v>665723.70000000007</v>
      </c>
      <c r="E475" s="58">
        <f>SUM(E476:E478)</f>
        <v>612113.91</v>
      </c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  <c r="BB475" s="106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 s="106"/>
      <c r="BQ475" s="106"/>
      <c r="BR475" s="106"/>
      <c r="BS475" s="106"/>
      <c r="BT475" s="106"/>
      <c r="BU475" s="106"/>
      <c r="BV475" s="106"/>
      <c r="BW475" s="106"/>
      <c r="BX475" s="106"/>
      <c r="BY475" s="106"/>
      <c r="BZ475" s="106"/>
      <c r="CA475" s="106"/>
      <c r="CB475" s="106"/>
      <c r="CC475" s="106"/>
      <c r="CD475" s="106"/>
      <c r="CE475" s="106"/>
      <c r="CF475" s="106"/>
      <c r="CG475" s="106"/>
      <c r="CH475" s="106"/>
      <c r="CI475" s="106"/>
      <c r="CJ475" s="106"/>
      <c r="CK475" s="106"/>
      <c r="CL475" s="106"/>
      <c r="CM475" s="106"/>
      <c r="CN475" s="106"/>
      <c r="CO475" s="106"/>
      <c r="CP475" s="106"/>
      <c r="CQ475" s="106"/>
      <c r="CR475" s="106"/>
      <c r="CS475" s="106"/>
      <c r="CT475" s="106"/>
      <c r="CU475" s="106"/>
      <c r="CV475" s="106"/>
      <c r="CW475" s="106"/>
      <c r="CX475" s="106"/>
      <c r="CY475" s="106"/>
      <c r="CZ475" s="106"/>
      <c r="DA475" s="106"/>
      <c r="DB475" s="106"/>
      <c r="DC475" s="106"/>
      <c r="DD475" s="106"/>
      <c r="DE475" s="106"/>
      <c r="DF475" s="106"/>
      <c r="DG475" s="106"/>
      <c r="DH475" s="106"/>
      <c r="DI475" s="106"/>
      <c r="DJ475" s="106"/>
      <c r="DK475" s="106"/>
      <c r="DL475" s="106"/>
      <c r="DM475" s="106"/>
      <c r="DN475" s="106"/>
      <c r="DO475" s="106"/>
      <c r="DP475" s="106"/>
      <c r="DQ475" s="106"/>
      <c r="DR475" s="106"/>
      <c r="DS475" s="106"/>
      <c r="DT475" s="106"/>
      <c r="DU475" s="106"/>
      <c r="DV475" s="106"/>
      <c r="DW475" s="106"/>
      <c r="DX475" s="106"/>
      <c r="DY475" s="106"/>
      <c r="DZ475" s="106"/>
      <c r="EA475" s="106"/>
      <c r="EB475" s="106"/>
      <c r="EC475" s="106"/>
      <c r="ED475" s="106"/>
      <c r="EE475" s="106"/>
      <c r="EF475" s="106"/>
      <c r="EG475" s="106"/>
      <c r="EH475" s="106"/>
      <c r="EI475" s="106"/>
      <c r="EJ475" s="106"/>
      <c r="EK475" s="106"/>
      <c r="EL475" s="106"/>
      <c r="EM475" s="106"/>
      <c r="EN475" s="106"/>
      <c r="EO475" s="106"/>
      <c r="EP475" s="106"/>
      <c r="EQ475" s="106"/>
      <c r="ER475" s="106"/>
      <c r="ES475" s="106"/>
      <c r="ET475" s="106"/>
      <c r="EU475" s="106"/>
      <c r="EV475" s="106"/>
      <c r="EW475" s="106"/>
      <c r="EX475" s="106"/>
      <c r="EY475" s="106"/>
      <c r="EZ475" s="106"/>
      <c r="FA475" s="106"/>
      <c r="FB475" s="106"/>
      <c r="FC475" s="106"/>
      <c r="FD475" s="106"/>
      <c r="FE475" s="106"/>
      <c r="FF475" s="106"/>
      <c r="FG475" s="106"/>
      <c r="FH475" s="106"/>
      <c r="FI475" s="106"/>
      <c r="FJ475" s="106"/>
      <c r="FK475" s="106"/>
      <c r="FL475" s="106"/>
      <c r="FM475" s="106"/>
      <c r="FN475" s="106"/>
      <c r="FO475" s="106"/>
      <c r="FP475" s="106"/>
      <c r="FQ475" s="106"/>
      <c r="FR475" s="106"/>
      <c r="FS475" s="106"/>
      <c r="FT475" s="106"/>
      <c r="FU475" s="106"/>
      <c r="FV475" s="106"/>
      <c r="FW475" s="106"/>
      <c r="FX475" s="106"/>
      <c r="FY475" s="106"/>
      <c r="FZ475" s="106"/>
      <c r="GA475" s="106"/>
      <c r="GB475" s="106"/>
      <c r="GC475" s="106"/>
      <c r="GD475" s="106"/>
      <c r="GE475" s="106"/>
      <c r="GF475" s="106"/>
      <c r="GG475" s="106"/>
      <c r="GH475" s="106"/>
      <c r="GI475" s="106"/>
      <c r="GJ475" s="106"/>
      <c r="GK475" s="106"/>
      <c r="GL475" s="106"/>
      <c r="GM475" s="106"/>
      <c r="GN475" s="106"/>
      <c r="GO475" s="106"/>
      <c r="GP475" s="106"/>
      <c r="GQ475" s="106"/>
      <c r="GR475" s="106"/>
      <c r="GS475" s="106"/>
      <c r="GT475" s="106"/>
      <c r="GU475" s="106"/>
      <c r="GV475" s="106"/>
      <c r="GW475" s="106"/>
      <c r="GX475" s="106"/>
      <c r="GY475" s="106"/>
      <c r="GZ475" s="106"/>
      <c r="HA475" s="106"/>
      <c r="HB475" s="106"/>
      <c r="HC475" s="106"/>
      <c r="HD475" s="106"/>
      <c r="HE475" s="106"/>
      <c r="HF475" s="106"/>
      <c r="HG475" s="106"/>
      <c r="HH475" s="106"/>
      <c r="HI475" s="106"/>
      <c r="HJ475" s="106"/>
      <c r="HK475" s="106"/>
      <c r="HL475" s="106"/>
      <c r="HM475" s="106"/>
      <c r="HN475" s="106"/>
      <c r="HO475" s="106"/>
    </row>
    <row r="476" spans="1:240" ht="12" customHeight="1">
      <c r="A476" s="97" t="s">
        <v>1150</v>
      </c>
      <c r="B476" s="117" t="s">
        <v>1151</v>
      </c>
      <c r="C476" s="139" t="s">
        <v>29</v>
      </c>
      <c r="D476" s="60">
        <v>399391.43</v>
      </c>
      <c r="E476" s="60">
        <v>367239.39</v>
      </c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  <c r="BB476" s="106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 s="106"/>
      <c r="BQ476" s="106"/>
      <c r="BR476" s="106"/>
      <c r="BS476" s="106"/>
      <c r="BT476" s="106"/>
      <c r="BU476" s="106"/>
      <c r="BV476" s="106"/>
      <c r="BW476" s="106"/>
      <c r="BX476" s="106"/>
      <c r="BY476" s="106"/>
      <c r="BZ476" s="106"/>
      <c r="CA476" s="106"/>
      <c r="CB476" s="106"/>
      <c r="CC476" s="106"/>
      <c r="CD476" s="106"/>
      <c r="CE476" s="106"/>
      <c r="CF476" s="106"/>
      <c r="CG476" s="106"/>
      <c r="CH476" s="106"/>
      <c r="CI476" s="106"/>
      <c r="CJ476" s="106"/>
      <c r="CK476" s="106"/>
      <c r="CL476" s="106"/>
      <c r="CM476" s="106"/>
      <c r="CN476" s="106"/>
      <c r="CO476" s="106"/>
      <c r="CP476" s="106"/>
      <c r="CQ476" s="106"/>
      <c r="CR476" s="106"/>
      <c r="CS476" s="106"/>
      <c r="CT476" s="106"/>
      <c r="CU476" s="106"/>
      <c r="CV476" s="106"/>
      <c r="CW476" s="106"/>
      <c r="CX476" s="106"/>
      <c r="CY476" s="106"/>
      <c r="CZ476" s="106"/>
      <c r="DA476" s="106"/>
      <c r="DB476" s="106"/>
      <c r="DC476" s="106"/>
      <c r="DD476" s="106"/>
      <c r="DE476" s="106"/>
      <c r="DF476" s="106"/>
      <c r="DG476" s="106"/>
      <c r="DH476" s="106"/>
      <c r="DI476" s="106"/>
      <c r="DJ476" s="106"/>
      <c r="DK476" s="106"/>
      <c r="DL476" s="106"/>
      <c r="DM476" s="106"/>
      <c r="DN476" s="106"/>
      <c r="DO476" s="106"/>
      <c r="DP476" s="106"/>
      <c r="DQ476" s="106"/>
      <c r="DR476" s="106"/>
      <c r="DS476" s="106"/>
      <c r="DT476" s="106"/>
      <c r="DU476" s="106"/>
      <c r="DV476" s="106"/>
      <c r="DW476" s="106"/>
      <c r="DX476" s="106"/>
      <c r="DY476" s="106"/>
      <c r="DZ476" s="106"/>
      <c r="EA476" s="106"/>
      <c r="EB476" s="106"/>
      <c r="EC476" s="106"/>
      <c r="ED476" s="106"/>
      <c r="EE476" s="106"/>
      <c r="EF476" s="106"/>
      <c r="EG476" s="106"/>
      <c r="EH476" s="106"/>
      <c r="EI476" s="106"/>
      <c r="EJ476" s="106"/>
      <c r="EK476" s="106"/>
      <c r="EL476" s="106"/>
      <c r="EM476" s="106"/>
      <c r="EN476" s="106"/>
      <c r="EO476" s="106"/>
      <c r="EP476" s="106"/>
      <c r="EQ476" s="106"/>
      <c r="ER476" s="106"/>
      <c r="ES476" s="106"/>
      <c r="ET476" s="106"/>
      <c r="EU476" s="106"/>
      <c r="EV476" s="106"/>
      <c r="EW476" s="106"/>
      <c r="EX476" s="106"/>
      <c r="EY476" s="106"/>
      <c r="EZ476" s="106"/>
      <c r="FA476" s="106"/>
      <c r="FB476" s="106"/>
      <c r="FC476" s="106"/>
      <c r="FD476" s="106"/>
      <c r="FE476" s="106"/>
      <c r="FF476" s="106"/>
      <c r="FG476" s="106"/>
      <c r="FH476" s="106"/>
      <c r="FI476" s="106"/>
      <c r="FJ476" s="106"/>
      <c r="FK476" s="106"/>
      <c r="FL476" s="106"/>
      <c r="FM476" s="106"/>
      <c r="FN476" s="106"/>
      <c r="FO476" s="106"/>
      <c r="FP476" s="106"/>
      <c r="FQ476" s="106"/>
      <c r="FR476" s="106"/>
      <c r="FS476" s="106"/>
      <c r="FT476" s="106"/>
      <c r="FU476" s="106"/>
      <c r="FV476" s="106"/>
      <c r="FW476" s="106"/>
      <c r="FX476" s="106"/>
      <c r="FY476" s="106"/>
      <c r="FZ476" s="106"/>
      <c r="GA476" s="106"/>
      <c r="GB476" s="106"/>
      <c r="GC476" s="106"/>
      <c r="GD476" s="106"/>
      <c r="GE476" s="106"/>
      <c r="GF476" s="106"/>
      <c r="GG476" s="106"/>
      <c r="GH476" s="106"/>
      <c r="GI476" s="106"/>
      <c r="GJ476" s="106"/>
      <c r="GK476" s="106"/>
      <c r="GL476" s="106"/>
      <c r="GM476" s="106"/>
      <c r="GN476" s="106"/>
      <c r="GO476" s="106"/>
      <c r="GP476" s="106"/>
      <c r="GQ476" s="106"/>
      <c r="GR476" s="106"/>
      <c r="GS476" s="106"/>
      <c r="GT476" s="106"/>
      <c r="GU476" s="106"/>
      <c r="GV476" s="106"/>
      <c r="GW476" s="106"/>
      <c r="GX476" s="106"/>
      <c r="GY476" s="106"/>
      <c r="GZ476" s="106"/>
      <c r="HA476" s="106"/>
      <c r="HB476" s="106"/>
      <c r="HC476" s="106"/>
      <c r="HD476" s="106"/>
      <c r="HE476" s="106"/>
      <c r="HF476" s="106"/>
      <c r="HG476" s="106"/>
      <c r="HH476" s="106"/>
      <c r="HI476" s="106"/>
      <c r="HJ476" s="106"/>
      <c r="HK476" s="106"/>
      <c r="HL476" s="106"/>
      <c r="HM476" s="106"/>
      <c r="HN476" s="106"/>
      <c r="HO476" s="106"/>
    </row>
    <row r="477" spans="1:240" ht="12" customHeight="1">
      <c r="A477" s="97" t="s">
        <v>1152</v>
      </c>
      <c r="B477" s="117" t="s">
        <v>1153</v>
      </c>
      <c r="C477" s="139" t="s">
        <v>32</v>
      </c>
      <c r="D477" s="60">
        <v>166468.35999999999</v>
      </c>
      <c r="E477" s="60">
        <v>153053.76000000001</v>
      </c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6"/>
      <c r="BB477" s="106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O477" s="106"/>
      <c r="BP477" s="106"/>
      <c r="BQ477" s="106"/>
      <c r="BR477" s="106"/>
      <c r="BS477" s="106"/>
      <c r="BT477" s="106"/>
      <c r="BU477" s="106"/>
      <c r="BV477" s="106"/>
      <c r="BW477" s="106"/>
      <c r="BX477" s="106"/>
      <c r="BY477" s="106"/>
      <c r="BZ477" s="106"/>
      <c r="CA477" s="106"/>
      <c r="CB477" s="106"/>
      <c r="CC477" s="106"/>
      <c r="CD477" s="106"/>
      <c r="CE477" s="106"/>
      <c r="CF477" s="106"/>
      <c r="CG477" s="106"/>
      <c r="CH477" s="106"/>
      <c r="CI477" s="106"/>
      <c r="CJ477" s="106"/>
      <c r="CK477" s="106"/>
      <c r="CL477" s="106"/>
      <c r="CM477" s="106"/>
      <c r="CN477" s="106"/>
      <c r="CO477" s="106"/>
      <c r="CP477" s="106"/>
      <c r="CQ477" s="106"/>
      <c r="CR477" s="106"/>
      <c r="CS477" s="106"/>
      <c r="CT477" s="106"/>
      <c r="CU477" s="106"/>
      <c r="CV477" s="106"/>
      <c r="CW477" s="106"/>
      <c r="CX477" s="106"/>
      <c r="CY477" s="106"/>
      <c r="CZ477" s="106"/>
      <c r="DA477" s="106"/>
      <c r="DB477" s="106"/>
      <c r="DC477" s="106"/>
      <c r="DD477" s="106"/>
      <c r="DE477" s="106"/>
      <c r="DF477" s="106"/>
      <c r="DG477" s="106"/>
      <c r="DH477" s="106"/>
      <c r="DI477" s="106"/>
      <c r="DJ477" s="106"/>
      <c r="DK477" s="106"/>
      <c r="DL477" s="106"/>
      <c r="DM477" s="106"/>
      <c r="DN477" s="106"/>
      <c r="DO477" s="106"/>
      <c r="DP477" s="106"/>
      <c r="DQ477" s="106"/>
      <c r="DR477" s="106"/>
      <c r="DS477" s="106"/>
      <c r="DT477" s="106"/>
      <c r="DU477" s="106"/>
      <c r="DV477" s="106"/>
      <c r="DW477" s="106"/>
      <c r="DX477" s="106"/>
      <c r="DY477" s="106"/>
      <c r="DZ477" s="106"/>
      <c r="EA477" s="106"/>
      <c r="EB477" s="106"/>
      <c r="EC477" s="106"/>
      <c r="ED477" s="106"/>
      <c r="EE477" s="106"/>
      <c r="EF477" s="106"/>
      <c r="EG477" s="106"/>
      <c r="EH477" s="106"/>
      <c r="EI477" s="106"/>
      <c r="EJ477" s="106"/>
      <c r="EK477" s="106"/>
      <c r="EL477" s="106"/>
      <c r="EM477" s="106"/>
      <c r="EN477" s="106"/>
      <c r="EO477" s="106"/>
      <c r="EP477" s="106"/>
      <c r="EQ477" s="106"/>
      <c r="ER477" s="106"/>
      <c r="ES477" s="106"/>
      <c r="ET477" s="106"/>
      <c r="EU477" s="106"/>
      <c r="EV477" s="106"/>
      <c r="EW477" s="106"/>
      <c r="EX477" s="106"/>
      <c r="EY477" s="106"/>
      <c r="EZ477" s="106"/>
      <c r="FA477" s="106"/>
      <c r="FB477" s="106"/>
      <c r="FC477" s="106"/>
      <c r="FD477" s="106"/>
      <c r="FE477" s="106"/>
      <c r="FF477" s="106"/>
      <c r="FG477" s="106"/>
      <c r="FH477" s="106"/>
      <c r="FI477" s="106"/>
      <c r="FJ477" s="106"/>
      <c r="FK477" s="106"/>
      <c r="FL477" s="106"/>
      <c r="FM477" s="106"/>
      <c r="FN477" s="106"/>
      <c r="FO477" s="106"/>
      <c r="FP477" s="106"/>
      <c r="FQ477" s="106"/>
      <c r="FR477" s="106"/>
      <c r="FS477" s="106"/>
      <c r="FT477" s="106"/>
      <c r="FU477" s="106"/>
      <c r="FV477" s="106"/>
      <c r="FW477" s="106"/>
      <c r="FX477" s="106"/>
      <c r="FY477" s="106"/>
      <c r="FZ477" s="106"/>
      <c r="GA477" s="106"/>
      <c r="GB477" s="106"/>
      <c r="GC477" s="106"/>
      <c r="GD477" s="106"/>
      <c r="GE477" s="106"/>
      <c r="GF477" s="106"/>
      <c r="GG477" s="106"/>
      <c r="GH477" s="106"/>
      <c r="GI477" s="106"/>
      <c r="GJ477" s="106"/>
      <c r="GK477" s="106"/>
      <c r="GL477" s="106"/>
      <c r="GM477" s="106"/>
      <c r="GN477" s="106"/>
      <c r="GO477" s="106"/>
      <c r="GP477" s="106"/>
      <c r="GQ477" s="106"/>
      <c r="GR477" s="106"/>
      <c r="GS477" s="106"/>
      <c r="GT477" s="106"/>
      <c r="GU477" s="106"/>
      <c r="GV477" s="106"/>
      <c r="GW477" s="106"/>
      <c r="GX477" s="106"/>
      <c r="GY477" s="106"/>
      <c r="GZ477" s="106"/>
      <c r="HA477" s="106"/>
      <c r="HB477" s="106"/>
      <c r="HC477" s="106"/>
      <c r="HD477" s="106"/>
      <c r="HE477" s="106"/>
      <c r="HF477" s="106"/>
      <c r="HG477" s="106"/>
      <c r="HH477" s="106"/>
      <c r="HI477" s="106"/>
      <c r="HJ477" s="106"/>
      <c r="HK477" s="106"/>
      <c r="HL477" s="106"/>
      <c r="HM477" s="106"/>
      <c r="HN477" s="106"/>
      <c r="HO477" s="106"/>
    </row>
    <row r="478" spans="1:240" ht="12" customHeight="1">
      <c r="A478" s="97" t="s">
        <v>1154</v>
      </c>
      <c r="B478" s="117" t="s">
        <v>1155</v>
      </c>
      <c r="C478" s="139" t="s">
        <v>35</v>
      </c>
      <c r="D478" s="60">
        <v>99863.91</v>
      </c>
      <c r="E478" s="60">
        <v>91820.76</v>
      </c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  <c r="BB478" s="106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O478" s="106"/>
      <c r="BP478" s="106"/>
      <c r="BQ478" s="106"/>
      <c r="BR478" s="106"/>
      <c r="BS478" s="106"/>
      <c r="BT478" s="106"/>
      <c r="BU478" s="106"/>
      <c r="BV478" s="106"/>
      <c r="BW478" s="106"/>
      <c r="BX478" s="106"/>
      <c r="BY478" s="106"/>
      <c r="BZ478" s="106"/>
      <c r="CA478" s="106"/>
      <c r="CB478" s="106"/>
      <c r="CC478" s="106"/>
      <c r="CD478" s="106"/>
      <c r="CE478" s="106"/>
      <c r="CF478" s="106"/>
      <c r="CG478" s="106"/>
      <c r="CH478" s="106"/>
      <c r="CI478" s="106"/>
      <c r="CJ478" s="106"/>
      <c r="CK478" s="106"/>
      <c r="CL478" s="106"/>
      <c r="CM478" s="106"/>
      <c r="CN478" s="106"/>
      <c r="CO478" s="106"/>
      <c r="CP478" s="106"/>
      <c r="CQ478" s="106"/>
      <c r="CR478" s="106"/>
      <c r="CS478" s="106"/>
      <c r="CT478" s="106"/>
      <c r="CU478" s="106"/>
      <c r="CV478" s="106"/>
      <c r="CW478" s="106"/>
      <c r="CX478" s="106"/>
      <c r="CY478" s="106"/>
      <c r="CZ478" s="106"/>
      <c r="DA478" s="106"/>
      <c r="DB478" s="106"/>
      <c r="DC478" s="106"/>
      <c r="DD478" s="106"/>
      <c r="DE478" s="106"/>
      <c r="DF478" s="106"/>
      <c r="DG478" s="106"/>
      <c r="DH478" s="106"/>
      <c r="DI478" s="106"/>
      <c r="DJ478" s="106"/>
      <c r="DK478" s="106"/>
      <c r="DL478" s="106"/>
      <c r="DM478" s="106"/>
      <c r="DN478" s="106"/>
      <c r="DO478" s="106"/>
      <c r="DP478" s="106"/>
      <c r="DQ478" s="106"/>
      <c r="DR478" s="106"/>
      <c r="DS478" s="106"/>
      <c r="DT478" s="106"/>
      <c r="DU478" s="106"/>
      <c r="DV478" s="106"/>
      <c r="DW478" s="106"/>
      <c r="DX478" s="106"/>
      <c r="DY478" s="106"/>
      <c r="DZ478" s="106"/>
      <c r="EA478" s="106"/>
      <c r="EB478" s="106"/>
      <c r="EC478" s="106"/>
      <c r="ED478" s="106"/>
      <c r="EE478" s="106"/>
      <c r="EF478" s="106"/>
      <c r="EG478" s="106"/>
      <c r="EH478" s="106"/>
      <c r="EI478" s="106"/>
      <c r="EJ478" s="106"/>
      <c r="EK478" s="106"/>
      <c r="EL478" s="106"/>
      <c r="EM478" s="106"/>
      <c r="EN478" s="106"/>
      <c r="EO478" s="106"/>
      <c r="EP478" s="106"/>
      <c r="EQ478" s="106"/>
      <c r="ER478" s="106"/>
      <c r="ES478" s="106"/>
      <c r="ET478" s="106"/>
      <c r="EU478" s="106"/>
      <c r="EV478" s="106"/>
      <c r="EW478" s="106"/>
      <c r="EX478" s="106"/>
      <c r="EY478" s="106"/>
      <c r="EZ478" s="106"/>
      <c r="FA478" s="106"/>
      <c r="FB478" s="106"/>
      <c r="FC478" s="106"/>
      <c r="FD478" s="106"/>
      <c r="FE478" s="106"/>
      <c r="FF478" s="106"/>
      <c r="FG478" s="106"/>
      <c r="FH478" s="106"/>
      <c r="FI478" s="106"/>
      <c r="FJ478" s="106"/>
      <c r="FK478" s="106"/>
      <c r="FL478" s="106"/>
      <c r="FM478" s="106"/>
      <c r="FN478" s="106"/>
      <c r="FO478" s="106"/>
      <c r="FP478" s="106"/>
      <c r="FQ478" s="106"/>
      <c r="FR478" s="106"/>
      <c r="FS478" s="106"/>
      <c r="FT478" s="106"/>
      <c r="FU478" s="106"/>
      <c r="FV478" s="106"/>
      <c r="FW478" s="106"/>
      <c r="FX478" s="106"/>
      <c r="FY478" s="106"/>
      <c r="FZ478" s="106"/>
      <c r="GA478" s="106"/>
      <c r="GB478" s="106"/>
      <c r="GC478" s="106"/>
      <c r="GD478" s="106"/>
      <c r="GE478" s="106"/>
      <c r="GF478" s="106"/>
      <c r="GG478" s="106"/>
      <c r="GH478" s="106"/>
      <c r="GI478" s="106"/>
      <c r="GJ478" s="106"/>
      <c r="GK478" s="106"/>
      <c r="GL478" s="106"/>
      <c r="GM478" s="106"/>
      <c r="GN478" s="106"/>
      <c r="GO478" s="106"/>
      <c r="GP478" s="106"/>
      <c r="GQ478" s="106"/>
      <c r="GR478" s="106"/>
      <c r="GS478" s="106"/>
      <c r="GT478" s="106"/>
      <c r="GU478" s="106"/>
      <c r="GV478" s="106"/>
      <c r="GW478" s="106"/>
      <c r="GX478" s="106"/>
      <c r="GY478" s="106"/>
      <c r="GZ478" s="106"/>
      <c r="HA478" s="106"/>
      <c r="HB478" s="106"/>
      <c r="HC478" s="106"/>
      <c r="HD478" s="106"/>
      <c r="HE478" s="106"/>
      <c r="HF478" s="106"/>
      <c r="HG478" s="106"/>
      <c r="HH478" s="106"/>
      <c r="HI478" s="106"/>
      <c r="HJ478" s="106"/>
      <c r="HK478" s="106"/>
      <c r="HL478" s="106"/>
      <c r="HM478" s="106"/>
      <c r="HN478" s="106"/>
      <c r="HO478" s="106"/>
    </row>
    <row r="479" spans="1:240" ht="22.5">
      <c r="A479" s="99" t="s">
        <v>1774</v>
      </c>
      <c r="B479" s="116" t="s">
        <v>1775</v>
      </c>
      <c r="C479" s="136" t="s">
        <v>123</v>
      </c>
      <c r="D479" s="58">
        <v>10.49</v>
      </c>
      <c r="E479" s="58">
        <v>1429.56</v>
      </c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6"/>
      <c r="DK479" s="106"/>
      <c r="DL479" s="106"/>
      <c r="DM479" s="106"/>
      <c r="DN479" s="106"/>
      <c r="DO479" s="106"/>
      <c r="DP479" s="106"/>
      <c r="DQ479" s="106"/>
      <c r="DR479" s="106"/>
      <c r="DS479" s="106"/>
      <c r="DT479" s="106"/>
      <c r="DU479" s="106"/>
      <c r="DV479" s="106"/>
      <c r="DW479" s="106"/>
      <c r="DX479" s="106"/>
      <c r="DY479" s="106"/>
      <c r="DZ479" s="106"/>
      <c r="EA479" s="106"/>
      <c r="EB479" s="106"/>
      <c r="EC479" s="106"/>
      <c r="ED479" s="106"/>
      <c r="EE479" s="106"/>
      <c r="EF479" s="106"/>
      <c r="EG479" s="106"/>
      <c r="EH479" s="106"/>
      <c r="EI479" s="106"/>
      <c r="EJ479" s="106"/>
      <c r="EK479" s="106"/>
      <c r="EL479" s="106"/>
      <c r="EM479" s="106"/>
      <c r="EN479" s="106"/>
      <c r="EO479" s="106"/>
      <c r="EP479" s="106"/>
      <c r="EQ479" s="106"/>
      <c r="ER479" s="106"/>
      <c r="ES479" s="106"/>
      <c r="ET479" s="106"/>
      <c r="EU479" s="106"/>
      <c r="EV479" s="106"/>
      <c r="EW479" s="106"/>
      <c r="EX479" s="106"/>
      <c r="EY479" s="106"/>
      <c r="EZ479" s="106"/>
      <c r="FA479" s="106"/>
      <c r="FB479" s="106"/>
      <c r="FC479" s="106"/>
      <c r="FD479" s="106"/>
      <c r="FE479" s="106"/>
      <c r="FF479" s="106"/>
      <c r="FG479" s="106"/>
      <c r="FH479" s="106"/>
      <c r="FI479" s="106"/>
      <c r="FJ479" s="106"/>
      <c r="FK479" s="106"/>
      <c r="FL479" s="106"/>
      <c r="FM479" s="106"/>
      <c r="FN479" s="106"/>
      <c r="FO479" s="106"/>
      <c r="FP479" s="106"/>
      <c r="FQ479" s="106"/>
      <c r="FR479" s="106"/>
      <c r="FS479" s="106"/>
      <c r="FT479" s="106"/>
      <c r="FU479" s="106"/>
      <c r="FV479" s="106"/>
      <c r="FW479" s="106"/>
      <c r="FX479" s="106"/>
      <c r="FY479" s="106"/>
      <c r="FZ479" s="106"/>
      <c r="GA479" s="106"/>
      <c r="GB479" s="106"/>
      <c r="GC479" s="106"/>
      <c r="GD479" s="106"/>
      <c r="GE479" s="106"/>
      <c r="GF479" s="106"/>
      <c r="GG479" s="106"/>
      <c r="GH479" s="106"/>
      <c r="GI479" s="106"/>
      <c r="GJ479" s="106"/>
      <c r="GK479" s="106"/>
      <c r="GL479" s="106"/>
      <c r="GM479" s="106"/>
      <c r="GN479" s="106"/>
      <c r="GO479" s="106"/>
      <c r="GP479" s="106"/>
      <c r="GQ479" s="106"/>
      <c r="GR479" s="106"/>
      <c r="GS479" s="106"/>
      <c r="GT479" s="106"/>
      <c r="GU479" s="106"/>
      <c r="GV479" s="106"/>
      <c r="GW479" s="106"/>
      <c r="GX479" s="106"/>
      <c r="GY479" s="106"/>
      <c r="GZ479" s="106"/>
      <c r="HA479" s="106"/>
      <c r="HB479" s="106"/>
      <c r="HC479" s="106"/>
      <c r="HD479" s="106"/>
      <c r="HE479" s="106"/>
      <c r="HF479" s="106"/>
      <c r="HG479" s="106"/>
      <c r="HH479" s="106"/>
      <c r="HI479" s="106"/>
      <c r="HJ479" s="106"/>
      <c r="HK479" s="106"/>
      <c r="HL479" s="106"/>
      <c r="HM479" s="106"/>
      <c r="HN479" s="106"/>
      <c r="HO479" s="106"/>
    </row>
    <row r="480" spans="1:240" ht="22.5">
      <c r="A480" s="99" t="s">
        <v>1156</v>
      </c>
      <c r="B480" s="116" t="s">
        <v>1157</v>
      </c>
      <c r="C480" s="136"/>
      <c r="D480" s="58">
        <f>SUM(D481:D481)</f>
        <v>833943.76</v>
      </c>
      <c r="E480" s="58">
        <f>SUM(E481:E481)</f>
        <v>772986.02</v>
      </c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6"/>
      <c r="DK480" s="106"/>
      <c r="DL480" s="106"/>
      <c r="DM480" s="106"/>
      <c r="DN480" s="106"/>
      <c r="DO480" s="106"/>
      <c r="DP480" s="106"/>
      <c r="DQ480" s="106"/>
      <c r="DR480" s="106"/>
      <c r="DS480" s="106"/>
      <c r="DT480" s="106"/>
      <c r="DU480" s="106"/>
      <c r="DV480" s="106"/>
      <c r="DW480" s="106"/>
      <c r="DX480" s="106"/>
      <c r="DY480" s="106"/>
      <c r="DZ480" s="106"/>
      <c r="EA480" s="106"/>
      <c r="EB480" s="106"/>
      <c r="EC480" s="106"/>
      <c r="ED480" s="106"/>
      <c r="EE480" s="106"/>
      <c r="EF480" s="106"/>
      <c r="EG480" s="106"/>
      <c r="EH480" s="106"/>
      <c r="EI480" s="106"/>
      <c r="EJ480" s="106"/>
      <c r="EK480" s="106"/>
      <c r="EL480" s="106"/>
      <c r="EM480" s="106"/>
      <c r="EN480" s="106"/>
      <c r="EO480" s="106"/>
      <c r="EP480" s="106"/>
      <c r="EQ480" s="106"/>
      <c r="ER480" s="106"/>
      <c r="ES480" s="106"/>
      <c r="ET480" s="106"/>
      <c r="EU480" s="106"/>
      <c r="EV480" s="106"/>
      <c r="EW480" s="106"/>
      <c r="EX480" s="106"/>
      <c r="EY480" s="106"/>
      <c r="EZ480" s="106"/>
      <c r="FA480" s="106"/>
      <c r="FB480" s="106"/>
      <c r="FC480" s="106"/>
      <c r="FD480" s="106"/>
      <c r="FE480" s="106"/>
      <c r="FF480" s="106"/>
      <c r="FG480" s="106"/>
      <c r="FH480" s="106"/>
      <c r="FI480" s="106"/>
      <c r="FJ480" s="106"/>
      <c r="FK480" s="106"/>
      <c r="FL480" s="106"/>
      <c r="FM480" s="106"/>
      <c r="FN480" s="106"/>
      <c r="FO480" s="106"/>
      <c r="FP480" s="106"/>
      <c r="FQ480" s="106"/>
      <c r="FR480" s="106"/>
      <c r="FS480" s="106"/>
      <c r="FT480" s="106"/>
      <c r="FU480" s="106"/>
      <c r="FV480" s="106"/>
      <c r="FW480" s="106"/>
      <c r="FX480" s="106"/>
      <c r="FY480" s="106"/>
      <c r="FZ480" s="106"/>
      <c r="GA480" s="106"/>
      <c r="GB480" s="106"/>
      <c r="GC480" s="106"/>
      <c r="GD480" s="106"/>
      <c r="GE480" s="106"/>
      <c r="GF480" s="106"/>
      <c r="GG480" s="106"/>
      <c r="GH480" s="106"/>
      <c r="GI480" s="106"/>
      <c r="GJ480" s="106"/>
      <c r="GK480" s="106"/>
      <c r="GL480" s="106"/>
      <c r="GM480" s="106"/>
      <c r="GN480" s="106"/>
      <c r="GO480" s="106"/>
      <c r="GP480" s="106"/>
      <c r="GQ480" s="106"/>
      <c r="GR480" s="106"/>
      <c r="GS480" s="106"/>
      <c r="GT480" s="106"/>
      <c r="GU480" s="106"/>
      <c r="GV480" s="106"/>
      <c r="GW480" s="106"/>
      <c r="GX480" s="106"/>
      <c r="GY480" s="106"/>
      <c r="GZ480" s="106"/>
      <c r="HA480" s="106"/>
      <c r="HB480" s="106"/>
      <c r="HC480" s="106"/>
      <c r="HD480" s="106"/>
      <c r="HE480" s="106"/>
      <c r="HF480" s="106"/>
      <c r="HG480" s="106"/>
      <c r="HH480" s="106"/>
      <c r="HI480" s="106"/>
      <c r="HJ480" s="106"/>
      <c r="HK480" s="106"/>
      <c r="HL480" s="106"/>
      <c r="HM480" s="106"/>
      <c r="HN480" s="106"/>
      <c r="HO480" s="106"/>
    </row>
    <row r="481" spans="1:223" s="108" customFormat="1" ht="11.25">
      <c r="A481" s="99" t="s">
        <v>1158</v>
      </c>
      <c r="B481" s="116" t="s">
        <v>1159</v>
      </c>
      <c r="C481" s="136"/>
      <c r="D481" s="58">
        <f>SUM(D482:D483)</f>
        <v>833943.76</v>
      </c>
      <c r="E481" s="58">
        <f>SUM(E482:E484)</f>
        <v>772986.02</v>
      </c>
    </row>
    <row r="482" spans="1:223" ht="18">
      <c r="A482" s="97" t="s">
        <v>1776</v>
      </c>
      <c r="B482" s="117" t="s">
        <v>1777</v>
      </c>
      <c r="C482" s="139" t="s">
        <v>29</v>
      </c>
      <c r="D482" s="60">
        <v>77590.13</v>
      </c>
      <c r="E482" s="60">
        <v>89649.21</v>
      </c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6"/>
      <c r="DK482" s="106"/>
      <c r="DL482" s="106"/>
      <c r="DM482" s="106"/>
      <c r="DN482" s="106"/>
      <c r="DO482" s="106"/>
      <c r="DP482" s="106"/>
      <c r="DQ482" s="106"/>
      <c r="DR482" s="106"/>
      <c r="DS482" s="106"/>
      <c r="DT482" s="106"/>
      <c r="DU482" s="106"/>
      <c r="DV482" s="106"/>
      <c r="DW482" s="106"/>
      <c r="DX482" s="106"/>
      <c r="DY482" s="106"/>
      <c r="DZ482" s="106"/>
      <c r="EA482" s="106"/>
      <c r="EB482" s="106"/>
      <c r="EC482" s="106"/>
      <c r="ED482" s="106"/>
      <c r="EE482" s="106"/>
      <c r="EF482" s="106"/>
      <c r="EG482" s="106"/>
      <c r="EH482" s="106"/>
      <c r="EI482" s="106"/>
      <c r="EJ482" s="106"/>
      <c r="EK482" s="106"/>
      <c r="EL482" s="106"/>
      <c r="EM482" s="106"/>
      <c r="EN482" s="106"/>
      <c r="EO482" s="106"/>
      <c r="EP482" s="106"/>
      <c r="EQ482" s="106"/>
      <c r="ER482" s="106"/>
      <c r="ES482" s="106"/>
      <c r="ET482" s="106"/>
      <c r="EU482" s="106"/>
      <c r="EV482" s="106"/>
      <c r="EW482" s="106"/>
      <c r="EX482" s="106"/>
      <c r="EY482" s="106"/>
      <c r="EZ482" s="106"/>
      <c r="FA482" s="106"/>
      <c r="FB482" s="106"/>
      <c r="FC482" s="106"/>
      <c r="FD482" s="106"/>
      <c r="FE482" s="106"/>
      <c r="FF482" s="106"/>
      <c r="FG482" s="106"/>
      <c r="FH482" s="106"/>
      <c r="FI482" s="106"/>
      <c r="FJ482" s="106"/>
      <c r="FK482" s="106"/>
      <c r="FL482" s="106"/>
      <c r="FM482" s="106"/>
      <c r="FN482" s="106"/>
      <c r="FO482" s="106"/>
      <c r="FP482" s="106"/>
      <c r="FQ482" s="106"/>
      <c r="FR482" s="106"/>
      <c r="FS482" s="106"/>
      <c r="FT482" s="106"/>
      <c r="FU482" s="106"/>
      <c r="FV482" s="106"/>
      <c r="FW482" s="106"/>
      <c r="FX482" s="106"/>
      <c r="FY482" s="106"/>
      <c r="FZ482" s="106"/>
      <c r="GA482" s="106"/>
      <c r="GB482" s="106"/>
      <c r="GC482" s="106"/>
      <c r="GD482" s="106"/>
      <c r="GE482" s="106"/>
      <c r="GF482" s="106"/>
      <c r="GG482" s="106"/>
      <c r="GH482" s="106"/>
      <c r="GI482" s="106"/>
      <c r="GJ482" s="106"/>
      <c r="GK482" s="106"/>
      <c r="GL482" s="106"/>
      <c r="GM482" s="106"/>
      <c r="GN482" s="106"/>
      <c r="GO482" s="106"/>
      <c r="GP482" s="106"/>
      <c r="GQ482" s="106"/>
      <c r="GR482" s="106"/>
      <c r="GS482" s="106"/>
      <c r="GT482" s="106"/>
      <c r="GU482" s="106"/>
      <c r="GV482" s="106"/>
      <c r="GW482" s="106"/>
      <c r="GX482" s="106"/>
      <c r="GY482" s="106"/>
      <c r="GZ482" s="106"/>
      <c r="HA482" s="106"/>
      <c r="HB482" s="106"/>
      <c r="HC482" s="106"/>
      <c r="HD482" s="106"/>
      <c r="HE482" s="106"/>
      <c r="HF482" s="106"/>
      <c r="HG482" s="106"/>
      <c r="HH482" s="106"/>
      <c r="HI482" s="106"/>
      <c r="HJ482" s="106"/>
      <c r="HK482" s="106"/>
      <c r="HL482" s="106"/>
      <c r="HM482" s="106"/>
      <c r="HN482" s="106"/>
      <c r="HO482" s="106"/>
    </row>
    <row r="483" spans="1:223" ht="18">
      <c r="A483" s="97" t="s">
        <v>1778</v>
      </c>
      <c r="B483" s="117" t="s">
        <v>1779</v>
      </c>
      <c r="C483" s="139" t="s">
        <v>29</v>
      </c>
      <c r="D483" s="60">
        <v>756353.63</v>
      </c>
      <c r="E483" s="60">
        <v>682996.88</v>
      </c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6"/>
      <c r="DK483" s="106"/>
      <c r="DL483" s="106"/>
      <c r="DM483" s="106"/>
      <c r="DN483" s="106"/>
      <c r="DO483" s="106"/>
      <c r="DP483" s="106"/>
      <c r="DQ483" s="106"/>
      <c r="DR483" s="106"/>
      <c r="DS483" s="106"/>
      <c r="DT483" s="106"/>
      <c r="DU483" s="106"/>
      <c r="DV483" s="106"/>
      <c r="DW483" s="106"/>
      <c r="DX483" s="106"/>
      <c r="DY483" s="106"/>
      <c r="DZ483" s="106"/>
      <c r="EA483" s="106"/>
      <c r="EB483" s="106"/>
      <c r="EC483" s="106"/>
      <c r="ED483" s="106"/>
      <c r="EE483" s="106"/>
      <c r="EF483" s="106"/>
      <c r="EG483" s="106"/>
      <c r="EH483" s="106"/>
      <c r="EI483" s="106"/>
      <c r="EJ483" s="106"/>
      <c r="EK483" s="106"/>
      <c r="EL483" s="106"/>
      <c r="EM483" s="106"/>
      <c r="EN483" s="106"/>
      <c r="EO483" s="106"/>
      <c r="EP483" s="106"/>
      <c r="EQ483" s="106"/>
      <c r="ER483" s="106"/>
      <c r="ES483" s="106"/>
      <c r="ET483" s="106"/>
      <c r="EU483" s="106"/>
      <c r="EV483" s="106"/>
      <c r="EW483" s="106"/>
      <c r="EX483" s="106"/>
      <c r="EY483" s="106"/>
      <c r="EZ483" s="106"/>
      <c r="FA483" s="106"/>
      <c r="FB483" s="106"/>
      <c r="FC483" s="106"/>
      <c r="FD483" s="106"/>
      <c r="FE483" s="106"/>
      <c r="FF483" s="106"/>
      <c r="FG483" s="106"/>
      <c r="FH483" s="106"/>
      <c r="FI483" s="106"/>
      <c r="FJ483" s="106"/>
      <c r="FK483" s="106"/>
      <c r="FL483" s="106"/>
      <c r="FM483" s="106"/>
      <c r="FN483" s="106"/>
      <c r="FO483" s="106"/>
      <c r="FP483" s="106"/>
      <c r="FQ483" s="106"/>
      <c r="FR483" s="106"/>
      <c r="FS483" s="106"/>
      <c r="FT483" s="106"/>
      <c r="FU483" s="106"/>
      <c r="FV483" s="106"/>
      <c r="FW483" s="106"/>
      <c r="FX483" s="106"/>
      <c r="FY483" s="106"/>
      <c r="FZ483" s="106"/>
      <c r="GA483" s="106"/>
      <c r="GB483" s="106"/>
      <c r="GC483" s="106"/>
      <c r="GD483" s="106"/>
      <c r="GE483" s="106"/>
      <c r="GF483" s="106"/>
      <c r="GG483" s="106"/>
      <c r="GH483" s="106"/>
      <c r="GI483" s="106"/>
      <c r="GJ483" s="106"/>
      <c r="GK483" s="106"/>
      <c r="GL483" s="106"/>
      <c r="GM483" s="106"/>
      <c r="GN483" s="106"/>
      <c r="GO483" s="106"/>
      <c r="GP483" s="106"/>
      <c r="GQ483" s="106"/>
      <c r="GR483" s="106"/>
      <c r="GS483" s="106"/>
      <c r="GT483" s="106"/>
      <c r="GU483" s="106"/>
      <c r="GV483" s="106"/>
      <c r="GW483" s="106"/>
      <c r="GX483" s="106"/>
      <c r="GY483" s="106"/>
      <c r="GZ483" s="106"/>
      <c r="HA483" s="106"/>
      <c r="HB483" s="106"/>
      <c r="HC483" s="106"/>
      <c r="HD483" s="106"/>
      <c r="HE483" s="106"/>
      <c r="HF483" s="106"/>
      <c r="HG483" s="106"/>
      <c r="HH483" s="106"/>
      <c r="HI483" s="106"/>
      <c r="HJ483" s="106"/>
      <c r="HK483" s="106"/>
      <c r="HL483" s="106"/>
      <c r="HM483" s="106"/>
      <c r="HN483" s="106"/>
      <c r="HO483" s="106"/>
    </row>
    <row r="484" spans="1:223">
      <c r="A484" s="97" t="s">
        <v>1780</v>
      </c>
      <c r="B484" s="117" t="s">
        <v>1781</v>
      </c>
      <c r="C484" s="139" t="s">
        <v>126</v>
      </c>
      <c r="D484" s="60"/>
      <c r="E484" s="60">
        <v>339.93</v>
      </c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6"/>
      <c r="DK484" s="106"/>
      <c r="DL484" s="106"/>
      <c r="DM484" s="106"/>
      <c r="DN484" s="106"/>
      <c r="DO484" s="106"/>
      <c r="DP484" s="106"/>
      <c r="DQ484" s="106"/>
      <c r="DR484" s="106"/>
      <c r="DS484" s="106"/>
      <c r="DT484" s="106"/>
      <c r="DU484" s="106"/>
      <c r="DV484" s="106"/>
      <c r="DW484" s="106"/>
      <c r="DX484" s="106"/>
      <c r="DY484" s="106"/>
      <c r="DZ484" s="106"/>
      <c r="EA484" s="106"/>
      <c r="EB484" s="106"/>
      <c r="EC484" s="106"/>
      <c r="ED484" s="106"/>
      <c r="EE484" s="106"/>
      <c r="EF484" s="106"/>
      <c r="EG484" s="106"/>
      <c r="EH484" s="106"/>
      <c r="EI484" s="106"/>
      <c r="EJ484" s="106"/>
      <c r="EK484" s="106"/>
      <c r="EL484" s="106"/>
      <c r="EM484" s="106"/>
      <c r="EN484" s="106"/>
      <c r="EO484" s="106"/>
      <c r="EP484" s="106"/>
      <c r="EQ484" s="106"/>
      <c r="ER484" s="106"/>
      <c r="ES484" s="106"/>
      <c r="ET484" s="106"/>
      <c r="EU484" s="106"/>
      <c r="EV484" s="106"/>
      <c r="EW484" s="106"/>
      <c r="EX484" s="106"/>
      <c r="EY484" s="106"/>
      <c r="EZ484" s="106"/>
      <c r="FA484" s="106"/>
      <c r="FB484" s="106"/>
      <c r="FC484" s="106"/>
      <c r="FD484" s="106"/>
      <c r="FE484" s="106"/>
      <c r="FF484" s="106"/>
      <c r="FG484" s="106"/>
      <c r="FH484" s="106"/>
      <c r="FI484" s="106"/>
      <c r="FJ484" s="106"/>
      <c r="FK484" s="106"/>
      <c r="FL484" s="106"/>
      <c r="FM484" s="106"/>
      <c r="FN484" s="106"/>
      <c r="FO484" s="106"/>
      <c r="FP484" s="106"/>
      <c r="FQ484" s="106"/>
      <c r="FR484" s="106"/>
      <c r="FS484" s="106"/>
      <c r="FT484" s="106"/>
      <c r="FU484" s="106"/>
      <c r="FV484" s="106"/>
      <c r="FW484" s="106"/>
      <c r="FX484" s="106"/>
      <c r="FY484" s="106"/>
      <c r="FZ484" s="106"/>
      <c r="GA484" s="106"/>
      <c r="GB484" s="106"/>
      <c r="GC484" s="106"/>
      <c r="GD484" s="106"/>
      <c r="GE484" s="106"/>
      <c r="GF484" s="106"/>
      <c r="GG484" s="106"/>
      <c r="GH484" s="106"/>
      <c r="GI484" s="106"/>
      <c r="GJ484" s="106"/>
      <c r="GK484" s="106"/>
      <c r="GL484" s="106"/>
      <c r="GM484" s="106"/>
      <c r="GN484" s="106"/>
      <c r="GO484" s="106"/>
      <c r="GP484" s="106"/>
      <c r="GQ484" s="106"/>
      <c r="GR484" s="106"/>
      <c r="GS484" s="106"/>
      <c r="GT484" s="106"/>
      <c r="GU484" s="106"/>
      <c r="GV484" s="106"/>
      <c r="GW484" s="106"/>
      <c r="GX484" s="106"/>
      <c r="GY484" s="106"/>
      <c r="GZ484" s="106"/>
      <c r="HA484" s="106"/>
      <c r="HB484" s="106"/>
      <c r="HC484" s="106"/>
      <c r="HD484" s="106"/>
      <c r="HE484" s="106"/>
      <c r="HF484" s="106"/>
      <c r="HG484" s="106"/>
      <c r="HH484" s="106"/>
      <c r="HI484" s="106"/>
      <c r="HJ484" s="106"/>
      <c r="HK484" s="106"/>
      <c r="HL484" s="106"/>
      <c r="HM484" s="106"/>
      <c r="HN484" s="106"/>
      <c r="HO484" s="106"/>
    </row>
    <row r="485" spans="1:223" ht="18" customHeight="1">
      <c r="A485" s="132" t="s">
        <v>1162</v>
      </c>
      <c r="B485" s="133" t="s">
        <v>1782</v>
      </c>
      <c r="C485" s="134"/>
      <c r="D485" s="135">
        <f t="shared" ref="D485:E487" si="0">D486</f>
        <v>36438.620000000003</v>
      </c>
      <c r="E485" s="135">
        <f t="shared" si="0"/>
        <v>36044.86</v>
      </c>
    </row>
    <row r="486" spans="1:223" ht="22.5">
      <c r="A486" s="99" t="s">
        <v>1164</v>
      </c>
      <c r="B486" s="116" t="s">
        <v>1783</v>
      </c>
      <c r="C486" s="136"/>
      <c r="D486" s="58">
        <f t="shared" si="0"/>
        <v>36438.620000000003</v>
      </c>
      <c r="E486" s="58">
        <f t="shared" si="0"/>
        <v>36044.86</v>
      </c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 s="106"/>
      <c r="BQ486" s="106"/>
      <c r="BR486" s="106"/>
      <c r="BS486" s="106"/>
      <c r="BT486" s="106"/>
      <c r="BU486" s="106"/>
      <c r="BV486" s="106"/>
      <c r="BW486" s="106"/>
      <c r="BX486" s="106"/>
      <c r="BY486" s="106"/>
      <c r="BZ486" s="106"/>
      <c r="CA486" s="106"/>
      <c r="CB486" s="106"/>
      <c r="CC486" s="106"/>
      <c r="CD486" s="106"/>
      <c r="CE486" s="106"/>
      <c r="CF486" s="106"/>
      <c r="CG486" s="106"/>
      <c r="CH486" s="106"/>
      <c r="CI486" s="106"/>
      <c r="CJ486" s="106"/>
      <c r="CK486" s="106"/>
      <c r="CL486" s="106"/>
      <c r="CM486" s="106"/>
      <c r="CN486" s="106"/>
      <c r="CO486" s="106"/>
      <c r="CP486" s="106"/>
      <c r="CQ486" s="106"/>
      <c r="CR486" s="106"/>
      <c r="CS486" s="106"/>
      <c r="CT486" s="106"/>
      <c r="CU486" s="106"/>
      <c r="CV486" s="106"/>
      <c r="CW486" s="106"/>
      <c r="CX486" s="106"/>
      <c r="CY486" s="106"/>
      <c r="CZ486" s="106"/>
      <c r="DA486" s="106"/>
      <c r="DB486" s="106"/>
      <c r="DC486" s="106"/>
      <c r="DD486" s="106"/>
      <c r="DE486" s="106"/>
      <c r="DF486" s="106"/>
      <c r="DG486" s="106"/>
      <c r="DH486" s="106"/>
      <c r="DI486" s="106"/>
      <c r="DJ486" s="106"/>
      <c r="DK486" s="106"/>
      <c r="DL486" s="106"/>
      <c r="DM486" s="106"/>
      <c r="DN486" s="106"/>
      <c r="DO486" s="106"/>
      <c r="DP486" s="106"/>
      <c r="DQ486" s="106"/>
      <c r="DR486" s="106"/>
      <c r="DS486" s="106"/>
      <c r="DT486" s="106"/>
      <c r="DU486" s="106"/>
      <c r="DV486" s="106"/>
      <c r="DW486" s="106"/>
      <c r="DX486" s="106"/>
      <c r="DY486" s="106"/>
      <c r="DZ486" s="106"/>
      <c r="EA486" s="106"/>
      <c r="EB486" s="106"/>
      <c r="EC486" s="106"/>
      <c r="ED486" s="106"/>
      <c r="EE486" s="106"/>
      <c r="EF486" s="106"/>
      <c r="EG486" s="106"/>
      <c r="EH486" s="106"/>
      <c r="EI486" s="106"/>
      <c r="EJ486" s="106"/>
      <c r="EK486" s="106"/>
      <c r="EL486" s="106"/>
      <c r="EM486" s="106"/>
      <c r="EN486" s="106"/>
      <c r="EO486" s="106"/>
      <c r="EP486" s="106"/>
      <c r="EQ486" s="106"/>
      <c r="ER486" s="106"/>
      <c r="ES486" s="106"/>
      <c r="ET486" s="106"/>
      <c r="EU486" s="106"/>
      <c r="EV486" s="106"/>
      <c r="EW486" s="106"/>
      <c r="EX486" s="106"/>
      <c r="EY486" s="106"/>
      <c r="EZ486" s="106"/>
      <c r="FA486" s="106"/>
      <c r="FB486" s="106"/>
      <c r="FC486" s="106"/>
      <c r="FD486" s="106"/>
      <c r="FE486" s="106"/>
      <c r="FF486" s="106"/>
      <c r="FG486" s="106"/>
      <c r="FH486" s="106"/>
      <c r="FI486" s="106"/>
      <c r="FJ486" s="106"/>
      <c r="FK486" s="106"/>
      <c r="FL486" s="106"/>
      <c r="FM486" s="106"/>
      <c r="FN486" s="106"/>
      <c r="FO486" s="106"/>
      <c r="FP486" s="106"/>
      <c r="FQ486" s="106"/>
      <c r="FR486" s="106"/>
      <c r="FS486" s="106"/>
      <c r="FT486" s="106"/>
      <c r="FU486" s="106"/>
      <c r="FV486" s="106"/>
      <c r="FW486" s="106"/>
      <c r="FX486" s="106"/>
      <c r="FY486" s="106"/>
      <c r="FZ486" s="106"/>
      <c r="GA486" s="106"/>
      <c r="GB486" s="106"/>
      <c r="GC486" s="106"/>
      <c r="GD486" s="106"/>
      <c r="GE486" s="106"/>
      <c r="GF486" s="106"/>
      <c r="GG486" s="106"/>
      <c r="GH486" s="106"/>
      <c r="GI486" s="106"/>
      <c r="GJ486" s="106"/>
      <c r="GK486" s="106"/>
      <c r="GL486" s="106"/>
      <c r="GM486" s="106"/>
      <c r="GN486" s="106"/>
      <c r="GO486" s="106"/>
      <c r="GP486" s="106"/>
      <c r="GQ486" s="106"/>
      <c r="GR486" s="106"/>
      <c r="GS486" s="106"/>
      <c r="GT486" s="106"/>
      <c r="GU486" s="106"/>
      <c r="GV486" s="106"/>
      <c r="GW486" s="106"/>
      <c r="GX486" s="106"/>
      <c r="GY486" s="106"/>
      <c r="GZ486" s="106"/>
      <c r="HA486" s="106"/>
      <c r="HB486" s="106"/>
      <c r="HC486" s="106"/>
      <c r="HD486" s="106"/>
      <c r="HE486" s="106"/>
      <c r="HF486" s="106"/>
      <c r="HG486" s="106"/>
      <c r="HH486" s="106"/>
      <c r="HI486" s="106"/>
      <c r="HJ486" s="106"/>
      <c r="HK486" s="106"/>
      <c r="HL486" s="106"/>
      <c r="HM486" s="106"/>
      <c r="HN486" s="106"/>
      <c r="HO486" s="106"/>
    </row>
    <row r="487" spans="1:223" ht="20.25" customHeight="1">
      <c r="A487" s="97" t="s">
        <v>1166</v>
      </c>
      <c r="B487" s="117" t="s">
        <v>1167</v>
      </c>
      <c r="C487" s="139"/>
      <c r="D487" s="60">
        <f t="shared" si="0"/>
        <v>36438.620000000003</v>
      </c>
      <c r="E487" s="60">
        <f t="shared" si="0"/>
        <v>36044.86</v>
      </c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6"/>
      <c r="BB487" s="106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O487" s="106"/>
      <c r="BP487" s="106"/>
      <c r="BQ487" s="106"/>
      <c r="BR487" s="106"/>
      <c r="BS487" s="106"/>
      <c r="BT487" s="106"/>
      <c r="BU487" s="106"/>
      <c r="BV487" s="106"/>
      <c r="BW487" s="106"/>
      <c r="BX487" s="106"/>
      <c r="BY487" s="106"/>
      <c r="BZ487" s="106"/>
      <c r="CA487" s="106"/>
      <c r="CB487" s="106"/>
      <c r="CC487" s="106"/>
      <c r="CD487" s="106"/>
      <c r="CE487" s="106"/>
      <c r="CF487" s="106"/>
      <c r="CG487" s="106"/>
      <c r="CH487" s="106"/>
      <c r="CI487" s="106"/>
      <c r="CJ487" s="106"/>
      <c r="CK487" s="106"/>
      <c r="CL487" s="106"/>
      <c r="CM487" s="106"/>
      <c r="CN487" s="106"/>
      <c r="CO487" s="106"/>
      <c r="CP487" s="106"/>
      <c r="CQ487" s="106"/>
      <c r="CR487" s="106"/>
      <c r="CS487" s="106"/>
      <c r="CT487" s="106"/>
      <c r="CU487" s="106"/>
      <c r="CV487" s="106"/>
      <c r="CW487" s="106"/>
      <c r="CX487" s="106"/>
      <c r="CY487" s="106"/>
      <c r="CZ487" s="106"/>
      <c r="DA487" s="106"/>
      <c r="DB487" s="106"/>
      <c r="DC487" s="106"/>
      <c r="DD487" s="106"/>
      <c r="DE487" s="106"/>
      <c r="DF487" s="106"/>
      <c r="DG487" s="106"/>
      <c r="DH487" s="106"/>
      <c r="DI487" s="106"/>
      <c r="DJ487" s="106"/>
      <c r="DK487" s="106"/>
      <c r="DL487" s="106"/>
      <c r="DM487" s="106"/>
      <c r="DN487" s="106"/>
      <c r="DO487" s="106"/>
      <c r="DP487" s="106"/>
      <c r="DQ487" s="106"/>
      <c r="DR487" s="106"/>
      <c r="DS487" s="106"/>
      <c r="DT487" s="106"/>
      <c r="DU487" s="106"/>
      <c r="DV487" s="106"/>
      <c r="DW487" s="106"/>
      <c r="DX487" s="106"/>
      <c r="DY487" s="106"/>
      <c r="DZ487" s="106"/>
      <c r="EA487" s="106"/>
      <c r="EB487" s="106"/>
      <c r="EC487" s="106"/>
      <c r="ED487" s="106"/>
      <c r="EE487" s="106"/>
      <c r="EF487" s="106"/>
      <c r="EG487" s="106"/>
      <c r="EH487" s="106"/>
      <c r="EI487" s="106"/>
      <c r="EJ487" s="106"/>
      <c r="EK487" s="106"/>
      <c r="EL487" s="106"/>
      <c r="EM487" s="106"/>
      <c r="EN487" s="106"/>
      <c r="EO487" s="106"/>
      <c r="EP487" s="106"/>
      <c r="EQ487" s="106"/>
      <c r="ER487" s="106"/>
      <c r="ES487" s="106"/>
      <c r="ET487" s="106"/>
      <c r="EU487" s="106"/>
      <c r="EV487" s="106"/>
      <c r="EW487" s="106"/>
      <c r="EX487" s="106"/>
      <c r="EY487" s="106"/>
      <c r="EZ487" s="106"/>
      <c r="FA487" s="106"/>
      <c r="FB487" s="106"/>
      <c r="FC487" s="106"/>
      <c r="FD487" s="106"/>
      <c r="FE487" s="106"/>
      <c r="FF487" s="106"/>
      <c r="FG487" s="106"/>
      <c r="FH487" s="106"/>
      <c r="FI487" s="106"/>
      <c r="FJ487" s="106"/>
      <c r="FK487" s="106"/>
      <c r="FL487" s="106"/>
      <c r="FM487" s="106"/>
      <c r="FN487" s="106"/>
      <c r="FO487" s="106"/>
      <c r="FP487" s="106"/>
      <c r="FQ487" s="106"/>
      <c r="FR487" s="106"/>
      <c r="FS487" s="106"/>
      <c r="FT487" s="106"/>
      <c r="FU487" s="106"/>
      <c r="FV487" s="106"/>
      <c r="FW487" s="106"/>
      <c r="FX487" s="106"/>
      <c r="FY487" s="106"/>
      <c r="FZ487" s="106"/>
      <c r="GA487" s="106"/>
      <c r="GB487" s="106"/>
      <c r="GC487" s="106"/>
      <c r="GD487" s="106"/>
      <c r="GE487" s="106"/>
      <c r="GF487" s="106"/>
      <c r="GG487" s="106"/>
      <c r="GH487" s="106"/>
      <c r="GI487" s="106"/>
      <c r="GJ487" s="106"/>
      <c r="GK487" s="106"/>
      <c r="GL487" s="106"/>
      <c r="GM487" s="106"/>
      <c r="GN487" s="106"/>
      <c r="GO487" s="106"/>
      <c r="GP487" s="106"/>
      <c r="GQ487" s="106"/>
      <c r="GR487" s="106"/>
      <c r="GS487" s="106"/>
      <c r="GT487" s="106"/>
      <c r="GU487" s="106"/>
      <c r="GV487" s="106"/>
      <c r="GW487" s="106"/>
      <c r="GX487" s="106"/>
      <c r="GY487" s="106"/>
      <c r="GZ487" s="106"/>
      <c r="HA487" s="106"/>
      <c r="HB487" s="106"/>
      <c r="HC487" s="106"/>
      <c r="HD487" s="106"/>
      <c r="HE487" s="106"/>
      <c r="HF487" s="106"/>
      <c r="HG487" s="106"/>
      <c r="HH487" s="106"/>
      <c r="HI487" s="106"/>
      <c r="HJ487" s="106"/>
      <c r="HK487" s="106"/>
      <c r="HL487" s="106"/>
      <c r="HM487" s="106"/>
      <c r="HN487" s="106"/>
      <c r="HO487" s="106"/>
    </row>
    <row r="488" spans="1:223" ht="17.25" customHeight="1">
      <c r="A488" s="97" t="s">
        <v>1168</v>
      </c>
      <c r="B488" s="117" t="s">
        <v>1784</v>
      </c>
      <c r="C488" s="139" t="s">
        <v>224</v>
      </c>
      <c r="D488" s="60">
        <v>36438.620000000003</v>
      </c>
      <c r="E488" s="60">
        <v>36044.86</v>
      </c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6"/>
      <c r="DK488" s="106"/>
      <c r="DL488" s="106"/>
      <c r="DM488" s="106"/>
      <c r="DN488" s="106"/>
      <c r="DO488" s="106"/>
      <c r="DP488" s="106"/>
      <c r="DQ488" s="106"/>
      <c r="DR488" s="106"/>
      <c r="DS488" s="106"/>
      <c r="DT488" s="106"/>
      <c r="DU488" s="106"/>
      <c r="DV488" s="106"/>
      <c r="DW488" s="106"/>
      <c r="DX488" s="106"/>
      <c r="DY488" s="106"/>
      <c r="DZ488" s="106"/>
      <c r="EA488" s="106"/>
      <c r="EB488" s="106"/>
      <c r="EC488" s="106"/>
      <c r="ED488" s="106"/>
      <c r="EE488" s="106"/>
      <c r="EF488" s="106"/>
      <c r="EG488" s="106"/>
      <c r="EH488" s="106"/>
      <c r="EI488" s="106"/>
      <c r="EJ488" s="106"/>
      <c r="EK488" s="106"/>
      <c r="EL488" s="106"/>
      <c r="EM488" s="106"/>
      <c r="EN488" s="106"/>
      <c r="EO488" s="106"/>
      <c r="EP488" s="106"/>
      <c r="EQ488" s="106"/>
      <c r="ER488" s="106"/>
      <c r="ES488" s="106"/>
      <c r="ET488" s="106"/>
      <c r="EU488" s="106"/>
      <c r="EV488" s="106"/>
      <c r="EW488" s="106"/>
      <c r="EX488" s="106"/>
      <c r="EY488" s="106"/>
      <c r="EZ488" s="106"/>
      <c r="FA488" s="106"/>
      <c r="FB488" s="106"/>
      <c r="FC488" s="106"/>
      <c r="FD488" s="106"/>
      <c r="FE488" s="106"/>
      <c r="FF488" s="106"/>
      <c r="FG488" s="106"/>
      <c r="FH488" s="106"/>
      <c r="FI488" s="106"/>
      <c r="FJ488" s="106"/>
      <c r="FK488" s="106"/>
      <c r="FL488" s="106"/>
      <c r="FM488" s="106"/>
      <c r="FN488" s="106"/>
      <c r="FO488" s="106"/>
      <c r="FP488" s="106"/>
      <c r="FQ488" s="106"/>
      <c r="FR488" s="106"/>
      <c r="FS488" s="106"/>
      <c r="FT488" s="106"/>
      <c r="FU488" s="106"/>
      <c r="FV488" s="106"/>
      <c r="FW488" s="106"/>
      <c r="FX488" s="106"/>
      <c r="FY488" s="106"/>
      <c r="FZ488" s="106"/>
      <c r="GA488" s="106"/>
      <c r="GB488" s="106"/>
      <c r="GC488" s="106"/>
      <c r="GD488" s="106"/>
      <c r="GE488" s="106"/>
      <c r="GF488" s="106"/>
      <c r="GG488" s="106"/>
      <c r="GH488" s="106"/>
      <c r="GI488" s="106"/>
      <c r="GJ488" s="106"/>
      <c r="GK488" s="106"/>
      <c r="GL488" s="106"/>
      <c r="GM488" s="106"/>
      <c r="GN488" s="106"/>
      <c r="GO488" s="106"/>
      <c r="GP488" s="106"/>
      <c r="GQ488" s="106"/>
      <c r="GR488" s="106"/>
      <c r="GS488" s="106"/>
      <c r="GT488" s="106"/>
      <c r="GU488" s="106"/>
      <c r="GV488" s="106"/>
      <c r="GW488" s="106"/>
      <c r="GX488" s="106"/>
      <c r="GY488" s="106"/>
      <c r="GZ488" s="106"/>
      <c r="HA488" s="106"/>
      <c r="HB488" s="106"/>
      <c r="HC488" s="106"/>
      <c r="HD488" s="106"/>
      <c r="HE488" s="106"/>
      <c r="HF488" s="106"/>
      <c r="HG488" s="106"/>
      <c r="HH488" s="106"/>
      <c r="HI488" s="106"/>
      <c r="HJ488" s="106"/>
      <c r="HK488" s="106"/>
      <c r="HL488" s="106"/>
      <c r="HM488" s="106"/>
      <c r="HN488" s="106"/>
      <c r="HO488" s="106"/>
    </row>
    <row r="489" spans="1:223" ht="22.5">
      <c r="A489" s="132" t="s">
        <v>1170</v>
      </c>
      <c r="B489" s="133" t="s">
        <v>1785</v>
      </c>
      <c r="C489" s="134"/>
      <c r="D489" s="135">
        <f>D490</f>
        <v>367208.44000000006</v>
      </c>
      <c r="E489" s="135">
        <f>E490</f>
        <v>140104.63</v>
      </c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6"/>
      <c r="DK489" s="106"/>
      <c r="DL489" s="106"/>
      <c r="DM489" s="106"/>
      <c r="DN489" s="106"/>
      <c r="DO489" s="106"/>
      <c r="DP489" s="106"/>
      <c r="DQ489" s="106"/>
      <c r="DR489" s="106"/>
      <c r="DS489" s="106"/>
      <c r="DT489" s="106"/>
      <c r="DU489" s="106"/>
      <c r="DV489" s="106"/>
      <c r="DW489" s="106"/>
      <c r="DX489" s="106"/>
      <c r="DY489" s="106"/>
      <c r="DZ489" s="106"/>
      <c r="EA489" s="106"/>
      <c r="EB489" s="106"/>
      <c r="EC489" s="106"/>
      <c r="ED489" s="106"/>
      <c r="EE489" s="106"/>
      <c r="EF489" s="106"/>
      <c r="EG489" s="106"/>
      <c r="EH489" s="106"/>
      <c r="EI489" s="106"/>
      <c r="EJ489" s="106"/>
      <c r="EK489" s="106"/>
      <c r="EL489" s="106"/>
      <c r="EM489" s="106"/>
      <c r="EN489" s="106"/>
      <c r="EO489" s="106"/>
      <c r="EP489" s="106"/>
      <c r="EQ489" s="106"/>
      <c r="ER489" s="106"/>
      <c r="ES489" s="106"/>
      <c r="ET489" s="106"/>
      <c r="EU489" s="106"/>
      <c r="EV489" s="106"/>
      <c r="EW489" s="106"/>
      <c r="EX489" s="106"/>
      <c r="EY489" s="106"/>
      <c r="EZ489" s="106"/>
      <c r="FA489" s="106"/>
      <c r="FB489" s="106"/>
      <c r="FC489" s="106"/>
      <c r="FD489" s="106"/>
      <c r="FE489" s="106"/>
      <c r="FF489" s="106"/>
      <c r="FG489" s="106"/>
      <c r="FH489" s="106"/>
      <c r="FI489" s="106"/>
      <c r="FJ489" s="106"/>
      <c r="FK489" s="106"/>
      <c r="FL489" s="106"/>
      <c r="FM489" s="106"/>
      <c r="FN489" s="106"/>
      <c r="FO489" s="106"/>
      <c r="FP489" s="106"/>
      <c r="FQ489" s="106"/>
      <c r="FR489" s="106"/>
      <c r="FS489" s="106"/>
      <c r="FT489" s="106"/>
      <c r="FU489" s="106"/>
      <c r="FV489" s="106"/>
      <c r="FW489" s="106"/>
      <c r="FX489" s="106"/>
      <c r="FY489" s="106"/>
      <c r="FZ489" s="106"/>
      <c r="GA489" s="106"/>
      <c r="GB489" s="106"/>
      <c r="GC489" s="106"/>
      <c r="GD489" s="106"/>
      <c r="GE489" s="106"/>
      <c r="GF489" s="106"/>
      <c r="GG489" s="106"/>
      <c r="GH489" s="106"/>
      <c r="GI489" s="106"/>
      <c r="GJ489" s="106"/>
      <c r="GK489" s="106"/>
      <c r="GL489" s="106"/>
      <c r="GM489" s="106"/>
      <c r="GN489" s="106"/>
      <c r="GO489" s="106"/>
      <c r="GP489" s="106"/>
      <c r="GQ489" s="106"/>
      <c r="GR489" s="106"/>
      <c r="GS489" s="106"/>
      <c r="GT489" s="106"/>
      <c r="GU489" s="106"/>
      <c r="GV489" s="106"/>
      <c r="GW489" s="106"/>
      <c r="GX489" s="106"/>
      <c r="GY489" s="106"/>
      <c r="GZ489" s="106"/>
      <c r="HA489" s="106"/>
      <c r="HB489" s="106"/>
      <c r="HC489" s="106"/>
      <c r="HD489" s="106"/>
      <c r="HE489" s="106"/>
      <c r="HF489" s="106"/>
      <c r="HG489" s="106"/>
      <c r="HH489" s="106"/>
      <c r="HI489" s="106"/>
      <c r="HJ489" s="106"/>
      <c r="HK489" s="106"/>
      <c r="HL489" s="106"/>
      <c r="HM489" s="106"/>
      <c r="HN489" s="106"/>
      <c r="HO489" s="106"/>
    </row>
    <row r="490" spans="1:223" ht="22.5">
      <c r="A490" s="99" t="s">
        <v>1172</v>
      </c>
      <c r="B490" s="116" t="s">
        <v>1786</v>
      </c>
      <c r="C490" s="136"/>
      <c r="D490" s="58">
        <f>SUM(D491)</f>
        <v>367208.44000000006</v>
      </c>
      <c r="E490" s="58">
        <f>SUM(E491)</f>
        <v>140104.63</v>
      </c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6"/>
      <c r="DK490" s="106"/>
      <c r="DL490" s="106"/>
      <c r="DM490" s="106"/>
      <c r="DN490" s="106"/>
      <c r="DO490" s="106"/>
      <c r="DP490" s="106"/>
      <c r="DQ490" s="106"/>
      <c r="DR490" s="106"/>
      <c r="DS490" s="106"/>
      <c r="DT490" s="106"/>
      <c r="DU490" s="106"/>
      <c r="DV490" s="106"/>
      <c r="DW490" s="106"/>
      <c r="DX490" s="106"/>
      <c r="DY490" s="106"/>
      <c r="DZ490" s="106"/>
      <c r="EA490" s="106"/>
      <c r="EB490" s="106"/>
      <c r="EC490" s="106"/>
      <c r="ED490" s="106"/>
      <c r="EE490" s="106"/>
      <c r="EF490" s="106"/>
      <c r="EG490" s="106"/>
      <c r="EH490" s="106"/>
      <c r="EI490" s="106"/>
      <c r="EJ490" s="106"/>
      <c r="EK490" s="106"/>
      <c r="EL490" s="106"/>
      <c r="EM490" s="106"/>
      <c r="EN490" s="106"/>
      <c r="EO490" s="106"/>
      <c r="EP490" s="106"/>
      <c r="EQ490" s="106"/>
      <c r="ER490" s="106"/>
      <c r="ES490" s="106"/>
      <c r="ET490" s="106"/>
      <c r="EU490" s="106"/>
      <c r="EV490" s="106"/>
      <c r="EW490" s="106"/>
      <c r="EX490" s="106"/>
      <c r="EY490" s="106"/>
      <c r="EZ490" s="106"/>
      <c r="FA490" s="106"/>
      <c r="FB490" s="106"/>
      <c r="FC490" s="106"/>
      <c r="FD490" s="106"/>
      <c r="FE490" s="106"/>
      <c r="FF490" s="106"/>
      <c r="FG490" s="106"/>
      <c r="FH490" s="106"/>
      <c r="FI490" s="106"/>
      <c r="FJ490" s="106"/>
      <c r="FK490" s="106"/>
      <c r="FL490" s="106"/>
      <c r="FM490" s="106"/>
      <c r="FN490" s="106"/>
      <c r="FO490" s="106"/>
      <c r="FP490" s="106"/>
      <c r="FQ490" s="106"/>
      <c r="FR490" s="106"/>
      <c r="FS490" s="106"/>
      <c r="FT490" s="106"/>
      <c r="FU490" s="106"/>
      <c r="FV490" s="106"/>
      <c r="FW490" s="106"/>
      <c r="FX490" s="106"/>
      <c r="FY490" s="106"/>
      <c r="FZ490" s="106"/>
      <c r="GA490" s="106"/>
      <c r="GB490" s="106"/>
      <c r="GC490" s="106"/>
      <c r="GD490" s="106"/>
      <c r="GE490" s="106"/>
      <c r="GF490" s="106"/>
      <c r="GG490" s="106"/>
      <c r="GH490" s="106"/>
      <c r="GI490" s="106"/>
      <c r="GJ490" s="106"/>
      <c r="GK490" s="106"/>
      <c r="GL490" s="106"/>
      <c r="GM490" s="106"/>
      <c r="GN490" s="106"/>
      <c r="GO490" s="106"/>
      <c r="GP490" s="106"/>
      <c r="GQ490" s="106"/>
      <c r="GR490" s="106"/>
      <c r="GS490" s="106"/>
      <c r="GT490" s="106"/>
      <c r="GU490" s="106"/>
      <c r="GV490" s="106"/>
      <c r="GW490" s="106"/>
      <c r="GX490" s="106"/>
      <c r="GY490" s="106"/>
      <c r="GZ490" s="106"/>
      <c r="HA490" s="106"/>
      <c r="HB490" s="106"/>
      <c r="HC490" s="106"/>
      <c r="HD490" s="106"/>
      <c r="HE490" s="106"/>
      <c r="HF490" s="106"/>
      <c r="HG490" s="106"/>
      <c r="HH490" s="106"/>
      <c r="HI490" s="106"/>
      <c r="HJ490" s="106"/>
      <c r="HK490" s="106"/>
      <c r="HL490" s="106"/>
      <c r="HM490" s="106"/>
      <c r="HN490" s="106"/>
      <c r="HO490" s="106"/>
    </row>
    <row r="491" spans="1:223" ht="22.5">
      <c r="A491" s="99" t="s">
        <v>1174</v>
      </c>
      <c r="B491" s="116" t="s">
        <v>1787</v>
      </c>
      <c r="C491" s="136"/>
      <c r="D491" s="58">
        <f>SUM(D492:D495)</f>
        <v>367208.44000000006</v>
      </c>
      <c r="E491" s="58">
        <f>SUM(E492:E495)</f>
        <v>140104.63</v>
      </c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6"/>
      <c r="DK491" s="106"/>
      <c r="DL491" s="106"/>
      <c r="DM491" s="106"/>
      <c r="DN491" s="106"/>
      <c r="DO491" s="106"/>
      <c r="DP491" s="106"/>
      <c r="DQ491" s="106"/>
      <c r="DR491" s="106"/>
      <c r="DS491" s="106"/>
      <c r="DT491" s="106"/>
      <c r="DU491" s="106"/>
      <c r="DV491" s="106"/>
      <c r="DW491" s="106"/>
      <c r="DX491" s="106"/>
      <c r="DY491" s="106"/>
      <c r="DZ491" s="106"/>
      <c r="EA491" s="106"/>
      <c r="EB491" s="106"/>
      <c r="EC491" s="106"/>
      <c r="ED491" s="106"/>
      <c r="EE491" s="106"/>
      <c r="EF491" s="106"/>
      <c r="EG491" s="106"/>
      <c r="EH491" s="106"/>
      <c r="EI491" s="106"/>
      <c r="EJ491" s="106"/>
      <c r="EK491" s="106"/>
      <c r="EL491" s="106"/>
      <c r="EM491" s="106"/>
      <c r="EN491" s="106"/>
      <c r="EO491" s="106"/>
      <c r="EP491" s="106"/>
      <c r="EQ491" s="106"/>
      <c r="ER491" s="106"/>
      <c r="ES491" s="106"/>
      <c r="ET491" s="106"/>
      <c r="EU491" s="106"/>
      <c r="EV491" s="106"/>
      <c r="EW491" s="106"/>
      <c r="EX491" s="106"/>
      <c r="EY491" s="106"/>
      <c r="EZ491" s="106"/>
      <c r="FA491" s="106"/>
      <c r="FB491" s="106"/>
      <c r="FC491" s="106"/>
      <c r="FD491" s="106"/>
      <c r="FE491" s="106"/>
      <c r="FF491" s="106"/>
      <c r="FG491" s="106"/>
      <c r="FH491" s="106"/>
      <c r="FI491" s="106"/>
      <c r="FJ491" s="106"/>
      <c r="FK491" s="106"/>
      <c r="FL491" s="106"/>
      <c r="FM491" s="106"/>
      <c r="FN491" s="106"/>
      <c r="FO491" s="106"/>
      <c r="FP491" s="106"/>
      <c r="FQ491" s="106"/>
      <c r="FR491" s="106"/>
      <c r="FS491" s="106"/>
      <c r="FT491" s="106"/>
      <c r="FU491" s="106"/>
      <c r="FV491" s="106"/>
      <c r="FW491" s="106"/>
      <c r="FX491" s="106"/>
      <c r="FY491" s="106"/>
      <c r="FZ491" s="106"/>
      <c r="GA491" s="106"/>
      <c r="GB491" s="106"/>
      <c r="GC491" s="106"/>
      <c r="GD491" s="106"/>
      <c r="GE491" s="106"/>
      <c r="GF491" s="106"/>
      <c r="GG491" s="106"/>
      <c r="GH491" s="106"/>
      <c r="GI491" s="106"/>
      <c r="GJ491" s="106"/>
      <c r="GK491" s="106"/>
      <c r="GL491" s="106"/>
      <c r="GM491" s="106"/>
      <c r="GN491" s="106"/>
      <c r="GO491" s="106"/>
      <c r="GP491" s="106"/>
      <c r="GQ491" s="106"/>
      <c r="GR491" s="106"/>
      <c r="GS491" s="106"/>
      <c r="GT491" s="106"/>
      <c r="GU491" s="106"/>
      <c r="GV491" s="106"/>
      <c r="GW491" s="106"/>
      <c r="GX491" s="106"/>
      <c r="GY491" s="106"/>
      <c r="GZ491" s="106"/>
      <c r="HA491" s="106"/>
      <c r="HB491" s="106"/>
      <c r="HC491" s="106"/>
      <c r="HD491" s="106"/>
      <c r="HE491" s="106"/>
      <c r="HF491" s="106"/>
      <c r="HG491" s="106"/>
      <c r="HH491" s="106"/>
      <c r="HI491" s="106"/>
      <c r="HJ491" s="106"/>
      <c r="HK491" s="106"/>
      <c r="HL491" s="106"/>
      <c r="HM491" s="106"/>
      <c r="HN491" s="106"/>
      <c r="HO491" s="106"/>
    </row>
    <row r="492" spans="1:223">
      <c r="A492" s="168" t="s">
        <v>1788</v>
      </c>
      <c r="B492" s="169" t="s">
        <v>1789</v>
      </c>
      <c r="C492" s="170" t="s">
        <v>123</v>
      </c>
      <c r="D492" s="60">
        <v>206.5</v>
      </c>
      <c r="E492" s="58">
        <v>1594.72</v>
      </c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6"/>
      <c r="DK492" s="106"/>
      <c r="DL492" s="106"/>
      <c r="DM492" s="106"/>
      <c r="DN492" s="106"/>
      <c r="DO492" s="106"/>
      <c r="DP492" s="106"/>
      <c r="DQ492" s="106"/>
      <c r="DR492" s="106"/>
      <c r="DS492" s="106"/>
      <c r="DT492" s="106"/>
      <c r="DU492" s="106"/>
      <c r="DV492" s="106"/>
      <c r="DW492" s="106"/>
      <c r="DX492" s="106"/>
      <c r="DY492" s="106"/>
      <c r="DZ492" s="106"/>
      <c r="EA492" s="106"/>
      <c r="EB492" s="106"/>
      <c r="EC492" s="106"/>
      <c r="ED492" s="106"/>
      <c r="EE492" s="106"/>
      <c r="EF492" s="106"/>
      <c r="EG492" s="106"/>
      <c r="EH492" s="106"/>
      <c r="EI492" s="106"/>
      <c r="EJ492" s="106"/>
      <c r="EK492" s="106"/>
      <c r="EL492" s="106"/>
      <c r="EM492" s="106"/>
      <c r="EN492" s="106"/>
      <c r="EO492" s="106"/>
      <c r="EP492" s="106"/>
      <c r="EQ492" s="106"/>
      <c r="ER492" s="106"/>
      <c r="ES492" s="106"/>
      <c r="ET492" s="106"/>
      <c r="EU492" s="106"/>
      <c r="EV492" s="106"/>
      <c r="EW492" s="106"/>
      <c r="EX492" s="106"/>
      <c r="EY492" s="106"/>
      <c r="EZ492" s="106"/>
      <c r="FA492" s="106"/>
      <c r="FB492" s="106"/>
      <c r="FC492" s="106"/>
      <c r="FD492" s="106"/>
      <c r="FE492" s="106"/>
      <c r="FF492" s="106"/>
      <c r="FG492" s="106"/>
      <c r="FH492" s="106"/>
      <c r="FI492" s="106"/>
      <c r="FJ492" s="106"/>
      <c r="FK492" s="106"/>
      <c r="FL492" s="106"/>
      <c r="FM492" s="106"/>
      <c r="FN492" s="106"/>
      <c r="FO492" s="106"/>
      <c r="FP492" s="106"/>
      <c r="FQ492" s="106"/>
      <c r="FR492" s="106"/>
      <c r="FS492" s="106"/>
      <c r="FT492" s="106"/>
      <c r="FU492" s="106"/>
      <c r="FV492" s="106"/>
      <c r="FW492" s="106"/>
      <c r="FX492" s="106"/>
      <c r="FY492" s="106"/>
      <c r="FZ492" s="106"/>
      <c r="GA492" s="106"/>
      <c r="GB492" s="106"/>
      <c r="GC492" s="106"/>
      <c r="GD492" s="106"/>
      <c r="GE492" s="106"/>
      <c r="GF492" s="106"/>
      <c r="GG492" s="106"/>
      <c r="GH492" s="106"/>
      <c r="GI492" s="106"/>
      <c r="GJ492" s="106"/>
      <c r="GK492" s="106"/>
      <c r="GL492" s="106"/>
      <c r="GM492" s="106"/>
      <c r="GN492" s="106"/>
      <c r="GO492" s="106"/>
      <c r="GP492" s="106"/>
      <c r="GQ492" s="106"/>
      <c r="GR492" s="106"/>
      <c r="GS492" s="106"/>
      <c r="GT492" s="106"/>
      <c r="GU492" s="106"/>
      <c r="GV492" s="106"/>
      <c r="GW492" s="106"/>
      <c r="GX492" s="106"/>
      <c r="GY492" s="106"/>
      <c r="GZ492" s="106"/>
      <c r="HA492" s="106"/>
      <c r="HB492" s="106"/>
      <c r="HC492" s="106"/>
      <c r="HD492" s="106"/>
      <c r="HE492" s="106"/>
      <c r="HF492" s="106"/>
      <c r="HG492" s="106"/>
      <c r="HH492" s="106"/>
      <c r="HI492" s="106"/>
      <c r="HJ492" s="106"/>
      <c r="HK492" s="106"/>
      <c r="HL492" s="106"/>
      <c r="HM492" s="106"/>
      <c r="HN492" s="106"/>
      <c r="HO492" s="106"/>
    </row>
    <row r="493" spans="1:223">
      <c r="A493" s="168" t="s">
        <v>1790</v>
      </c>
      <c r="B493" s="169" t="s">
        <v>1791</v>
      </c>
      <c r="C493" s="170" t="s">
        <v>29</v>
      </c>
      <c r="D493" s="60">
        <v>12.27</v>
      </c>
      <c r="E493" s="58">
        <v>8169.02</v>
      </c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6"/>
      <c r="BB493" s="106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O493" s="106"/>
      <c r="BP493" s="106"/>
      <c r="BQ493" s="106"/>
      <c r="BR493" s="106"/>
      <c r="BS493" s="106"/>
      <c r="BT493" s="106"/>
      <c r="BU493" s="106"/>
      <c r="BV493" s="106"/>
      <c r="BW493" s="106"/>
      <c r="BX493" s="106"/>
      <c r="BY493" s="106"/>
      <c r="BZ493" s="106"/>
      <c r="CA493" s="106"/>
      <c r="CB493" s="106"/>
      <c r="CC493" s="106"/>
      <c r="CD493" s="106"/>
      <c r="CE493" s="106"/>
      <c r="CF493" s="106"/>
      <c r="CG493" s="106"/>
      <c r="CH493" s="106"/>
      <c r="CI493" s="106"/>
      <c r="CJ493" s="106"/>
      <c r="CK493" s="106"/>
      <c r="CL493" s="106"/>
      <c r="CM493" s="106"/>
      <c r="CN493" s="106"/>
      <c r="CO493" s="106"/>
      <c r="CP493" s="106"/>
      <c r="CQ493" s="106"/>
      <c r="CR493" s="106"/>
      <c r="CS493" s="106"/>
      <c r="CT493" s="106"/>
      <c r="CU493" s="106"/>
      <c r="CV493" s="106"/>
      <c r="CW493" s="106"/>
      <c r="CX493" s="106"/>
      <c r="CY493" s="106"/>
      <c r="CZ493" s="106"/>
      <c r="DA493" s="106"/>
      <c r="DB493" s="106"/>
      <c r="DC493" s="106"/>
      <c r="DD493" s="106"/>
      <c r="DE493" s="106"/>
      <c r="DF493" s="106"/>
      <c r="DG493" s="106"/>
      <c r="DH493" s="106"/>
      <c r="DI493" s="106"/>
      <c r="DJ493" s="106"/>
      <c r="DK493" s="106"/>
      <c r="DL493" s="106"/>
      <c r="DM493" s="106"/>
      <c r="DN493" s="106"/>
      <c r="DO493" s="106"/>
      <c r="DP493" s="106"/>
      <c r="DQ493" s="106"/>
      <c r="DR493" s="106"/>
      <c r="DS493" s="106"/>
      <c r="DT493" s="106"/>
      <c r="DU493" s="106"/>
      <c r="DV493" s="106"/>
      <c r="DW493" s="106"/>
      <c r="DX493" s="106"/>
      <c r="DY493" s="106"/>
      <c r="DZ493" s="106"/>
      <c r="EA493" s="106"/>
      <c r="EB493" s="106"/>
      <c r="EC493" s="106"/>
      <c r="ED493" s="106"/>
      <c r="EE493" s="106"/>
      <c r="EF493" s="106"/>
      <c r="EG493" s="106"/>
      <c r="EH493" s="106"/>
      <c r="EI493" s="106"/>
      <c r="EJ493" s="106"/>
      <c r="EK493" s="106"/>
      <c r="EL493" s="106"/>
      <c r="EM493" s="106"/>
      <c r="EN493" s="106"/>
      <c r="EO493" s="106"/>
      <c r="EP493" s="106"/>
      <c r="EQ493" s="106"/>
      <c r="ER493" s="106"/>
      <c r="ES493" s="106"/>
      <c r="ET493" s="106"/>
      <c r="EU493" s="106"/>
      <c r="EV493" s="106"/>
      <c r="EW493" s="106"/>
      <c r="EX493" s="106"/>
      <c r="EY493" s="106"/>
      <c r="EZ493" s="106"/>
      <c r="FA493" s="106"/>
      <c r="FB493" s="106"/>
      <c r="FC493" s="106"/>
      <c r="FD493" s="106"/>
      <c r="FE493" s="106"/>
      <c r="FF493" s="106"/>
      <c r="FG493" s="106"/>
      <c r="FH493" s="106"/>
      <c r="FI493" s="106"/>
      <c r="FJ493" s="106"/>
      <c r="FK493" s="106"/>
      <c r="FL493" s="106"/>
      <c r="FM493" s="106"/>
      <c r="FN493" s="106"/>
      <c r="FO493" s="106"/>
      <c r="FP493" s="106"/>
      <c r="FQ493" s="106"/>
      <c r="FR493" s="106"/>
      <c r="FS493" s="106"/>
      <c r="FT493" s="106"/>
      <c r="FU493" s="106"/>
      <c r="FV493" s="106"/>
      <c r="FW493" s="106"/>
      <c r="FX493" s="106"/>
      <c r="FY493" s="106"/>
      <c r="FZ493" s="106"/>
      <c r="GA493" s="106"/>
      <c r="GB493" s="106"/>
      <c r="GC493" s="106"/>
      <c r="GD493" s="106"/>
      <c r="GE493" s="106"/>
      <c r="GF493" s="106"/>
      <c r="GG493" s="106"/>
      <c r="GH493" s="106"/>
      <c r="GI493" s="106"/>
      <c r="GJ493" s="106"/>
      <c r="GK493" s="106"/>
      <c r="GL493" s="106"/>
      <c r="GM493" s="106"/>
      <c r="GN493" s="106"/>
      <c r="GO493" s="106"/>
      <c r="GP493" s="106"/>
      <c r="GQ493" s="106"/>
      <c r="GR493" s="106"/>
      <c r="GS493" s="106"/>
      <c r="GT493" s="106"/>
      <c r="GU493" s="106"/>
      <c r="GV493" s="106"/>
      <c r="GW493" s="106"/>
      <c r="GX493" s="106"/>
      <c r="GY493" s="106"/>
      <c r="GZ493" s="106"/>
      <c r="HA493" s="106"/>
      <c r="HB493" s="106"/>
      <c r="HC493" s="106"/>
      <c r="HD493" s="106"/>
      <c r="HE493" s="106"/>
      <c r="HF493" s="106"/>
      <c r="HG493" s="106"/>
      <c r="HH493" s="106"/>
      <c r="HI493" s="106"/>
      <c r="HJ493" s="106"/>
      <c r="HK493" s="106"/>
      <c r="HL493" s="106"/>
      <c r="HM493" s="106"/>
      <c r="HN493" s="106"/>
      <c r="HO493" s="106"/>
    </row>
    <row r="494" spans="1:223" ht="12" customHeight="1">
      <c r="A494" s="97" t="s">
        <v>1176</v>
      </c>
      <c r="B494" s="117" t="s">
        <v>1177</v>
      </c>
      <c r="C494" s="139" t="s">
        <v>29</v>
      </c>
      <c r="D494" s="60">
        <v>366654.58</v>
      </c>
      <c r="E494" s="60">
        <v>128132.6</v>
      </c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6"/>
      <c r="DK494" s="106"/>
      <c r="DL494" s="106"/>
      <c r="DM494" s="106"/>
      <c r="DN494" s="106"/>
      <c r="DO494" s="106"/>
      <c r="DP494" s="106"/>
      <c r="DQ494" s="106"/>
      <c r="DR494" s="106"/>
      <c r="DS494" s="106"/>
      <c r="DT494" s="106"/>
      <c r="DU494" s="106"/>
      <c r="DV494" s="106"/>
      <c r="DW494" s="106"/>
      <c r="DX494" s="106"/>
      <c r="DY494" s="106"/>
      <c r="DZ494" s="106"/>
      <c r="EA494" s="106"/>
      <c r="EB494" s="106"/>
      <c r="EC494" s="106"/>
      <c r="ED494" s="106"/>
      <c r="EE494" s="106"/>
      <c r="EF494" s="106"/>
      <c r="EG494" s="106"/>
      <c r="EH494" s="106"/>
      <c r="EI494" s="106"/>
      <c r="EJ494" s="106"/>
      <c r="EK494" s="106"/>
      <c r="EL494" s="106"/>
      <c r="EM494" s="106"/>
      <c r="EN494" s="106"/>
      <c r="EO494" s="106"/>
      <c r="EP494" s="106"/>
      <c r="EQ494" s="106"/>
      <c r="ER494" s="106"/>
      <c r="ES494" s="106"/>
      <c r="ET494" s="106"/>
      <c r="EU494" s="106"/>
      <c r="EV494" s="106"/>
      <c r="EW494" s="106"/>
      <c r="EX494" s="106"/>
      <c r="EY494" s="106"/>
      <c r="EZ494" s="106"/>
      <c r="FA494" s="106"/>
      <c r="FB494" s="106"/>
      <c r="FC494" s="106"/>
      <c r="FD494" s="106"/>
      <c r="FE494" s="106"/>
      <c r="FF494" s="106"/>
      <c r="FG494" s="106"/>
      <c r="FH494" s="106"/>
      <c r="FI494" s="106"/>
      <c r="FJ494" s="106"/>
      <c r="FK494" s="106"/>
      <c r="FL494" s="106"/>
      <c r="FM494" s="106"/>
      <c r="FN494" s="106"/>
      <c r="FO494" s="106"/>
      <c r="FP494" s="106"/>
      <c r="FQ494" s="106"/>
      <c r="FR494" s="106"/>
      <c r="FS494" s="106"/>
      <c r="FT494" s="106"/>
      <c r="FU494" s="106"/>
      <c r="FV494" s="106"/>
      <c r="FW494" s="106"/>
      <c r="FX494" s="106"/>
      <c r="FY494" s="106"/>
      <c r="FZ494" s="106"/>
      <c r="GA494" s="106"/>
      <c r="GB494" s="106"/>
      <c r="GC494" s="106"/>
      <c r="GD494" s="106"/>
      <c r="GE494" s="106"/>
      <c r="GF494" s="106"/>
      <c r="GG494" s="106"/>
      <c r="GH494" s="106"/>
      <c r="GI494" s="106"/>
      <c r="GJ494" s="106"/>
      <c r="GK494" s="106"/>
      <c r="GL494" s="106"/>
      <c r="GM494" s="106"/>
      <c r="GN494" s="106"/>
      <c r="GO494" s="106"/>
      <c r="GP494" s="106"/>
      <c r="GQ494" s="106"/>
      <c r="GR494" s="106"/>
      <c r="GS494" s="106"/>
      <c r="GT494" s="106"/>
      <c r="GU494" s="106"/>
      <c r="GV494" s="106"/>
      <c r="GW494" s="106"/>
      <c r="GX494" s="106"/>
      <c r="GY494" s="106"/>
      <c r="GZ494" s="106"/>
      <c r="HA494" s="106"/>
      <c r="HB494" s="106"/>
      <c r="HC494" s="106"/>
      <c r="HD494" s="106"/>
      <c r="HE494" s="106"/>
      <c r="HF494" s="106"/>
      <c r="HG494" s="106"/>
      <c r="HH494" s="106"/>
      <c r="HI494" s="106"/>
      <c r="HJ494" s="106"/>
      <c r="HK494" s="106"/>
      <c r="HL494" s="106"/>
      <c r="HM494" s="106"/>
      <c r="HN494" s="106"/>
      <c r="HO494" s="106"/>
    </row>
    <row r="495" spans="1:223" s="173" customFormat="1" ht="12" customHeight="1">
      <c r="A495" s="168" t="s">
        <v>1792</v>
      </c>
      <c r="B495" s="169" t="s">
        <v>1793</v>
      </c>
      <c r="C495" s="170" t="s">
        <v>126</v>
      </c>
      <c r="D495" s="60">
        <v>335.09</v>
      </c>
      <c r="E495" s="60">
        <v>2208.29</v>
      </c>
    </row>
    <row r="496" spans="1:223" ht="12.75" customHeight="1">
      <c r="A496" s="132" t="s">
        <v>1180</v>
      </c>
      <c r="B496" s="133" t="s">
        <v>1181</v>
      </c>
      <c r="C496" s="134"/>
      <c r="D496" s="135">
        <f>D497+D498+D499</f>
        <v>10370.56</v>
      </c>
      <c r="E496" s="135">
        <f>E497+E498+E499</f>
        <v>244807.69</v>
      </c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6"/>
      <c r="DK496" s="106"/>
      <c r="DL496" s="106"/>
      <c r="DM496" s="106"/>
      <c r="DN496" s="106"/>
      <c r="DO496" s="106"/>
      <c r="DP496" s="106"/>
      <c r="DQ496" s="106"/>
      <c r="DR496" s="106"/>
      <c r="DS496" s="106"/>
      <c r="DT496" s="106"/>
      <c r="DU496" s="106"/>
      <c r="DV496" s="106"/>
      <c r="DW496" s="106"/>
      <c r="DX496" s="106"/>
      <c r="DY496" s="106"/>
      <c r="DZ496" s="106"/>
      <c r="EA496" s="106"/>
      <c r="EB496" s="106"/>
      <c r="EC496" s="106"/>
      <c r="ED496" s="106"/>
      <c r="EE496" s="106"/>
      <c r="EF496" s="106"/>
      <c r="EG496" s="106"/>
      <c r="EH496" s="106"/>
      <c r="EI496" s="106"/>
      <c r="EJ496" s="106"/>
      <c r="EK496" s="106"/>
      <c r="EL496" s="106"/>
      <c r="EM496" s="106"/>
      <c r="EN496" s="106"/>
      <c r="EO496" s="106"/>
      <c r="EP496" s="106"/>
      <c r="EQ496" s="106"/>
      <c r="ER496" s="106"/>
      <c r="ES496" s="106"/>
      <c r="ET496" s="106"/>
      <c r="EU496" s="106"/>
      <c r="EV496" s="106"/>
      <c r="EW496" s="106"/>
      <c r="EX496" s="106"/>
      <c r="EY496" s="106"/>
      <c r="EZ496" s="106"/>
      <c r="FA496" s="106"/>
      <c r="FB496" s="106"/>
      <c r="FC496" s="106"/>
      <c r="FD496" s="106"/>
      <c r="FE496" s="106"/>
      <c r="FF496" s="106"/>
      <c r="FG496" s="106"/>
      <c r="FH496" s="106"/>
      <c r="FI496" s="106"/>
      <c r="FJ496" s="106"/>
      <c r="FK496" s="106"/>
      <c r="FL496" s="106"/>
      <c r="FM496" s="106"/>
      <c r="FN496" s="106"/>
      <c r="FO496" s="106"/>
      <c r="FP496" s="106"/>
      <c r="FQ496" s="106"/>
      <c r="FR496" s="106"/>
      <c r="FS496" s="106"/>
      <c r="FT496" s="106"/>
      <c r="FU496" s="106"/>
      <c r="FV496" s="106"/>
      <c r="FW496" s="106"/>
      <c r="FX496" s="106"/>
      <c r="FY496" s="106"/>
      <c r="FZ496" s="106"/>
      <c r="GA496" s="106"/>
      <c r="GB496" s="106"/>
      <c r="GC496" s="106"/>
      <c r="GD496" s="106"/>
      <c r="GE496" s="106"/>
      <c r="GF496" s="106"/>
      <c r="GG496" s="106"/>
      <c r="GH496" s="106"/>
      <c r="GI496" s="106"/>
      <c r="GJ496" s="106"/>
      <c r="GK496" s="106"/>
      <c r="GL496" s="106"/>
      <c r="GM496" s="106"/>
      <c r="GN496" s="106"/>
      <c r="GO496" s="106"/>
      <c r="GP496" s="106"/>
      <c r="GQ496" s="106"/>
      <c r="GR496" s="106"/>
      <c r="GS496" s="106"/>
      <c r="GT496" s="106"/>
      <c r="GU496" s="106"/>
      <c r="GV496" s="106"/>
      <c r="GW496" s="106"/>
      <c r="GX496" s="106"/>
      <c r="GY496" s="106"/>
      <c r="GZ496" s="106"/>
      <c r="HA496" s="106"/>
      <c r="HB496" s="106"/>
      <c r="HC496" s="106"/>
      <c r="HD496" s="106"/>
      <c r="HE496" s="106"/>
      <c r="HF496" s="106"/>
      <c r="HG496" s="106"/>
      <c r="HH496" s="106"/>
      <c r="HI496" s="106"/>
      <c r="HJ496" s="106"/>
      <c r="HK496" s="106"/>
      <c r="HL496" s="106"/>
      <c r="HM496" s="106"/>
      <c r="HN496" s="106"/>
      <c r="HO496" s="106"/>
    </row>
    <row r="497" spans="1:223" ht="12.75" customHeight="1">
      <c r="A497" s="97" t="s">
        <v>1182</v>
      </c>
      <c r="B497" s="117" t="s">
        <v>1183</v>
      </c>
      <c r="C497" s="139" t="s">
        <v>29</v>
      </c>
      <c r="D497" s="135"/>
      <c r="E497" s="135">
        <v>305.43</v>
      </c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6"/>
      <c r="BB497" s="106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O497" s="106"/>
      <c r="BP497" s="106"/>
      <c r="BQ497" s="106"/>
      <c r="BR497" s="106"/>
      <c r="BS497" s="106"/>
      <c r="BT497" s="106"/>
      <c r="BU497" s="106"/>
      <c r="BV497" s="106"/>
      <c r="BW497" s="106"/>
      <c r="BX497" s="106"/>
      <c r="BY497" s="106"/>
      <c r="BZ497" s="106"/>
      <c r="CA497" s="106"/>
      <c r="CB497" s="106"/>
      <c r="CC497" s="106"/>
      <c r="CD497" s="106"/>
      <c r="CE497" s="106"/>
      <c r="CF497" s="106"/>
      <c r="CG497" s="106"/>
      <c r="CH497" s="106"/>
      <c r="CI497" s="106"/>
      <c r="CJ497" s="106"/>
      <c r="CK497" s="106"/>
      <c r="CL497" s="106"/>
      <c r="CM497" s="106"/>
      <c r="CN497" s="106"/>
      <c r="CO497" s="106"/>
      <c r="CP497" s="106"/>
      <c r="CQ497" s="106"/>
      <c r="CR497" s="106"/>
      <c r="CS497" s="106"/>
      <c r="CT497" s="106"/>
      <c r="CU497" s="106"/>
      <c r="CV497" s="106"/>
      <c r="CW497" s="106"/>
      <c r="CX497" s="106"/>
      <c r="CY497" s="106"/>
      <c r="CZ497" s="106"/>
      <c r="DA497" s="106"/>
      <c r="DB497" s="106"/>
      <c r="DC497" s="106"/>
      <c r="DD497" s="106"/>
      <c r="DE497" s="106"/>
      <c r="DF497" s="106"/>
      <c r="DG497" s="106"/>
      <c r="DH497" s="106"/>
      <c r="DI497" s="106"/>
      <c r="DJ497" s="106"/>
      <c r="DK497" s="106"/>
      <c r="DL497" s="106"/>
      <c r="DM497" s="106"/>
      <c r="DN497" s="106"/>
      <c r="DO497" s="106"/>
      <c r="DP497" s="106"/>
      <c r="DQ497" s="106"/>
      <c r="DR497" s="106"/>
      <c r="DS497" s="106"/>
      <c r="DT497" s="106"/>
      <c r="DU497" s="106"/>
      <c r="DV497" s="106"/>
      <c r="DW497" s="106"/>
      <c r="DX497" s="106"/>
      <c r="DY497" s="106"/>
      <c r="DZ497" s="106"/>
      <c r="EA497" s="106"/>
      <c r="EB497" s="106"/>
      <c r="EC497" s="106"/>
      <c r="ED497" s="106"/>
      <c r="EE497" s="106"/>
      <c r="EF497" s="106"/>
      <c r="EG497" s="106"/>
      <c r="EH497" s="106"/>
      <c r="EI497" s="106"/>
      <c r="EJ497" s="106"/>
      <c r="EK497" s="106"/>
      <c r="EL497" s="106"/>
      <c r="EM497" s="106"/>
      <c r="EN497" s="106"/>
      <c r="EO497" s="106"/>
      <c r="EP497" s="106"/>
      <c r="EQ497" s="106"/>
      <c r="ER497" s="106"/>
      <c r="ES497" s="106"/>
      <c r="ET497" s="106"/>
      <c r="EU497" s="106"/>
      <c r="EV497" s="106"/>
      <c r="EW497" s="106"/>
      <c r="EX497" s="106"/>
      <c r="EY497" s="106"/>
      <c r="EZ497" s="106"/>
      <c r="FA497" s="106"/>
      <c r="FB497" s="106"/>
      <c r="FC497" s="106"/>
      <c r="FD497" s="106"/>
      <c r="FE497" s="106"/>
      <c r="FF497" s="106"/>
      <c r="FG497" s="106"/>
      <c r="FH497" s="106"/>
      <c r="FI497" s="106"/>
      <c r="FJ497" s="106"/>
      <c r="FK497" s="106"/>
      <c r="FL497" s="106"/>
      <c r="FM497" s="106"/>
      <c r="FN497" s="106"/>
      <c r="FO497" s="106"/>
      <c r="FP497" s="106"/>
      <c r="FQ497" s="106"/>
      <c r="FR497" s="106"/>
      <c r="FS497" s="106"/>
      <c r="FT497" s="106"/>
      <c r="FU497" s="106"/>
      <c r="FV497" s="106"/>
      <c r="FW497" s="106"/>
      <c r="FX497" s="106"/>
      <c r="FY497" s="106"/>
      <c r="FZ497" s="106"/>
      <c r="GA497" s="106"/>
      <c r="GB497" s="106"/>
      <c r="GC497" s="106"/>
      <c r="GD497" s="106"/>
      <c r="GE497" s="106"/>
      <c r="GF497" s="106"/>
      <c r="GG497" s="106"/>
      <c r="GH497" s="106"/>
      <c r="GI497" s="106"/>
      <c r="GJ497" s="106"/>
      <c r="GK497" s="106"/>
      <c r="GL497" s="106"/>
      <c r="GM497" s="106"/>
      <c r="GN497" s="106"/>
      <c r="GO497" s="106"/>
      <c r="GP497" s="106"/>
      <c r="GQ497" s="106"/>
      <c r="GR497" s="106"/>
      <c r="GS497" s="106"/>
      <c r="GT497" s="106"/>
      <c r="GU497" s="106"/>
      <c r="GV497" s="106"/>
      <c r="GW497" s="106"/>
      <c r="GX497" s="106"/>
      <c r="GY497" s="106"/>
      <c r="GZ497" s="106"/>
      <c r="HA497" s="106"/>
      <c r="HB497" s="106"/>
      <c r="HC497" s="106"/>
      <c r="HD497" s="106"/>
      <c r="HE497" s="106"/>
      <c r="HF497" s="106"/>
      <c r="HG497" s="106"/>
      <c r="HH497" s="106"/>
      <c r="HI497" s="106"/>
      <c r="HJ497" s="106"/>
      <c r="HK497" s="106"/>
      <c r="HL497" s="106"/>
      <c r="HM497" s="106"/>
      <c r="HN497" s="106"/>
      <c r="HO497" s="106"/>
    </row>
    <row r="498" spans="1:223" ht="12.75" customHeight="1">
      <c r="A498" s="97" t="s">
        <v>1794</v>
      </c>
      <c r="B498" s="117" t="s">
        <v>1795</v>
      </c>
      <c r="C498" s="139" t="s">
        <v>537</v>
      </c>
      <c r="D498" s="135">
        <v>22.98</v>
      </c>
      <c r="E498" s="135">
        <v>2.3199999999999998</v>
      </c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6"/>
      <c r="DK498" s="106"/>
      <c r="DL498" s="106"/>
      <c r="DM498" s="106"/>
      <c r="DN498" s="106"/>
      <c r="DO498" s="106"/>
      <c r="DP498" s="106"/>
      <c r="DQ498" s="106"/>
      <c r="DR498" s="106"/>
      <c r="DS498" s="106"/>
      <c r="DT498" s="106"/>
      <c r="DU498" s="106"/>
      <c r="DV498" s="106"/>
      <c r="DW498" s="106"/>
      <c r="DX498" s="106"/>
      <c r="DY498" s="106"/>
      <c r="DZ498" s="106"/>
      <c r="EA498" s="106"/>
      <c r="EB498" s="106"/>
      <c r="EC498" s="106"/>
      <c r="ED498" s="106"/>
      <c r="EE498" s="106"/>
      <c r="EF498" s="106"/>
      <c r="EG498" s="106"/>
      <c r="EH498" s="106"/>
      <c r="EI498" s="106"/>
      <c r="EJ498" s="106"/>
      <c r="EK498" s="106"/>
      <c r="EL498" s="106"/>
      <c r="EM498" s="106"/>
      <c r="EN498" s="106"/>
      <c r="EO498" s="106"/>
      <c r="EP498" s="106"/>
      <c r="EQ498" s="106"/>
      <c r="ER498" s="106"/>
      <c r="ES498" s="106"/>
      <c r="ET498" s="106"/>
      <c r="EU498" s="106"/>
      <c r="EV498" s="106"/>
      <c r="EW498" s="106"/>
      <c r="EX498" s="106"/>
      <c r="EY498" s="106"/>
      <c r="EZ498" s="106"/>
      <c r="FA498" s="106"/>
      <c r="FB498" s="106"/>
      <c r="FC498" s="106"/>
      <c r="FD498" s="106"/>
      <c r="FE498" s="106"/>
      <c r="FF498" s="106"/>
      <c r="FG498" s="106"/>
      <c r="FH498" s="106"/>
      <c r="FI498" s="106"/>
      <c r="FJ498" s="106"/>
      <c r="FK498" s="106"/>
      <c r="FL498" s="106"/>
      <c r="FM498" s="106"/>
      <c r="FN498" s="106"/>
      <c r="FO498" s="106"/>
      <c r="FP498" s="106"/>
      <c r="FQ498" s="106"/>
      <c r="FR498" s="106"/>
      <c r="FS498" s="106"/>
      <c r="FT498" s="106"/>
      <c r="FU498" s="106"/>
      <c r="FV498" s="106"/>
      <c r="FW498" s="106"/>
      <c r="FX498" s="106"/>
      <c r="FY498" s="106"/>
      <c r="FZ498" s="106"/>
      <c r="GA498" s="106"/>
      <c r="GB498" s="106"/>
      <c r="GC498" s="106"/>
      <c r="GD498" s="106"/>
      <c r="GE498" s="106"/>
      <c r="GF498" s="106"/>
      <c r="GG498" s="106"/>
      <c r="GH498" s="106"/>
      <c r="GI498" s="106"/>
      <c r="GJ498" s="106"/>
      <c r="GK498" s="106"/>
      <c r="GL498" s="106"/>
      <c r="GM498" s="106"/>
      <c r="GN498" s="106"/>
      <c r="GO498" s="106"/>
      <c r="GP498" s="106"/>
      <c r="GQ498" s="106"/>
      <c r="GR498" s="106"/>
      <c r="GS498" s="106"/>
      <c r="GT498" s="106"/>
      <c r="GU498" s="106"/>
      <c r="GV498" s="106"/>
      <c r="GW498" s="106"/>
      <c r="GX498" s="106"/>
      <c r="GY498" s="106"/>
      <c r="GZ498" s="106"/>
      <c r="HA498" s="106"/>
      <c r="HB498" s="106"/>
      <c r="HC498" s="106"/>
      <c r="HD498" s="106"/>
      <c r="HE498" s="106"/>
      <c r="HF498" s="106"/>
      <c r="HG498" s="106"/>
      <c r="HH498" s="106"/>
      <c r="HI498" s="106"/>
      <c r="HJ498" s="106"/>
      <c r="HK498" s="106"/>
      <c r="HL498" s="106"/>
      <c r="HM498" s="106"/>
      <c r="HN498" s="106"/>
      <c r="HO498" s="106"/>
    </row>
    <row r="499" spans="1:223" ht="16.5" customHeight="1">
      <c r="A499" s="99" t="s">
        <v>1796</v>
      </c>
      <c r="B499" s="116" t="s">
        <v>1797</v>
      </c>
      <c r="C499" s="136"/>
      <c r="D499" s="58">
        <f>SUM(D500:D503)</f>
        <v>10347.58</v>
      </c>
      <c r="E499" s="58">
        <f>SUM(E500:E504)</f>
        <v>244499.94</v>
      </c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6"/>
      <c r="DK499" s="106"/>
      <c r="DL499" s="106"/>
      <c r="DM499" s="106"/>
      <c r="DN499" s="106"/>
      <c r="DO499" s="106"/>
      <c r="DP499" s="106"/>
      <c r="DQ499" s="106"/>
      <c r="DR499" s="106"/>
      <c r="DS499" s="106"/>
      <c r="DT499" s="106"/>
      <c r="DU499" s="106"/>
      <c r="DV499" s="106"/>
      <c r="DW499" s="106"/>
      <c r="DX499" s="106"/>
      <c r="DY499" s="106"/>
      <c r="DZ499" s="106"/>
      <c r="EA499" s="106"/>
      <c r="EB499" s="106"/>
      <c r="EC499" s="106"/>
      <c r="ED499" s="106"/>
      <c r="EE499" s="106"/>
      <c r="EF499" s="106"/>
      <c r="EG499" s="106"/>
      <c r="EH499" s="106"/>
      <c r="EI499" s="106"/>
      <c r="EJ499" s="106"/>
      <c r="EK499" s="106"/>
      <c r="EL499" s="106"/>
      <c r="EM499" s="106"/>
      <c r="EN499" s="106"/>
      <c r="EO499" s="106"/>
      <c r="EP499" s="106"/>
      <c r="EQ499" s="106"/>
      <c r="ER499" s="106"/>
      <c r="ES499" s="106"/>
      <c r="ET499" s="106"/>
      <c r="EU499" s="106"/>
      <c r="EV499" s="106"/>
      <c r="EW499" s="106"/>
      <c r="EX499" s="106"/>
      <c r="EY499" s="106"/>
      <c r="EZ499" s="106"/>
      <c r="FA499" s="106"/>
      <c r="FB499" s="106"/>
      <c r="FC499" s="106"/>
      <c r="FD499" s="106"/>
      <c r="FE499" s="106"/>
      <c r="FF499" s="106"/>
      <c r="FG499" s="106"/>
      <c r="FH499" s="106"/>
      <c r="FI499" s="106"/>
      <c r="FJ499" s="106"/>
      <c r="FK499" s="106"/>
      <c r="FL499" s="106"/>
      <c r="FM499" s="106"/>
      <c r="FN499" s="106"/>
      <c r="FO499" s="106"/>
      <c r="FP499" s="106"/>
      <c r="FQ499" s="106"/>
      <c r="FR499" s="106"/>
      <c r="FS499" s="106"/>
      <c r="FT499" s="106"/>
      <c r="FU499" s="106"/>
      <c r="FV499" s="106"/>
      <c r="FW499" s="106"/>
      <c r="FX499" s="106"/>
      <c r="FY499" s="106"/>
      <c r="FZ499" s="106"/>
      <c r="GA499" s="106"/>
      <c r="GB499" s="106"/>
      <c r="GC499" s="106"/>
      <c r="GD499" s="106"/>
      <c r="GE499" s="106"/>
      <c r="GF499" s="106"/>
      <c r="GG499" s="106"/>
      <c r="GH499" s="106"/>
      <c r="GI499" s="106"/>
      <c r="GJ499" s="106"/>
      <c r="GK499" s="106"/>
      <c r="GL499" s="106"/>
      <c r="GM499" s="106"/>
      <c r="GN499" s="106"/>
      <c r="GO499" s="106"/>
      <c r="GP499" s="106"/>
      <c r="GQ499" s="106"/>
      <c r="GR499" s="106"/>
      <c r="GS499" s="106"/>
      <c r="GT499" s="106"/>
      <c r="GU499" s="106"/>
      <c r="GV499" s="106"/>
      <c r="GW499" s="106"/>
      <c r="GX499" s="106"/>
      <c r="GY499" s="106"/>
      <c r="GZ499" s="106"/>
      <c r="HA499" s="106"/>
      <c r="HB499" s="106"/>
      <c r="HC499" s="106"/>
      <c r="HD499" s="106"/>
      <c r="HE499" s="106"/>
      <c r="HF499" s="106"/>
      <c r="HG499" s="106"/>
      <c r="HH499" s="106"/>
      <c r="HI499" s="106"/>
      <c r="HJ499" s="106"/>
      <c r="HK499" s="106"/>
      <c r="HL499" s="106"/>
      <c r="HM499" s="106"/>
      <c r="HN499" s="106"/>
      <c r="HO499" s="106"/>
    </row>
    <row r="500" spans="1:223" ht="16.5" customHeight="1">
      <c r="A500" s="97" t="s">
        <v>1798</v>
      </c>
      <c r="B500" s="117" t="s">
        <v>1799</v>
      </c>
      <c r="C500" s="139" t="s">
        <v>126</v>
      </c>
      <c r="D500" s="60">
        <v>1288.3</v>
      </c>
      <c r="E500" s="60">
        <v>1428.41</v>
      </c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6"/>
      <c r="DK500" s="106"/>
      <c r="DL500" s="106"/>
      <c r="DM500" s="106"/>
      <c r="DN500" s="106"/>
      <c r="DO500" s="106"/>
      <c r="DP500" s="106"/>
      <c r="DQ500" s="106"/>
      <c r="DR500" s="106"/>
      <c r="DS500" s="106"/>
      <c r="DT500" s="106"/>
      <c r="DU500" s="106"/>
      <c r="DV500" s="106"/>
      <c r="DW500" s="106"/>
      <c r="DX500" s="106"/>
      <c r="DY500" s="106"/>
      <c r="DZ500" s="106"/>
      <c r="EA500" s="106"/>
      <c r="EB500" s="106"/>
      <c r="EC500" s="106"/>
      <c r="ED500" s="106"/>
      <c r="EE500" s="106"/>
      <c r="EF500" s="106"/>
      <c r="EG500" s="106"/>
      <c r="EH500" s="106"/>
      <c r="EI500" s="106"/>
      <c r="EJ500" s="106"/>
      <c r="EK500" s="106"/>
      <c r="EL500" s="106"/>
      <c r="EM500" s="106"/>
      <c r="EN500" s="106"/>
      <c r="EO500" s="106"/>
      <c r="EP500" s="106"/>
      <c r="EQ500" s="106"/>
      <c r="ER500" s="106"/>
      <c r="ES500" s="106"/>
      <c r="ET500" s="106"/>
      <c r="EU500" s="106"/>
      <c r="EV500" s="106"/>
      <c r="EW500" s="106"/>
      <c r="EX500" s="106"/>
      <c r="EY500" s="106"/>
      <c r="EZ500" s="106"/>
      <c r="FA500" s="106"/>
      <c r="FB500" s="106"/>
      <c r="FC500" s="106"/>
      <c r="FD500" s="106"/>
      <c r="FE500" s="106"/>
      <c r="FF500" s="106"/>
      <c r="FG500" s="106"/>
      <c r="FH500" s="106"/>
      <c r="FI500" s="106"/>
      <c r="FJ500" s="106"/>
      <c r="FK500" s="106"/>
      <c r="FL500" s="106"/>
      <c r="FM500" s="106"/>
      <c r="FN500" s="106"/>
      <c r="FO500" s="106"/>
      <c r="FP500" s="106"/>
      <c r="FQ500" s="106"/>
      <c r="FR500" s="106"/>
      <c r="FS500" s="106"/>
      <c r="FT500" s="106"/>
      <c r="FU500" s="106"/>
      <c r="FV500" s="106"/>
      <c r="FW500" s="106"/>
      <c r="FX500" s="106"/>
      <c r="FY500" s="106"/>
      <c r="FZ500" s="106"/>
      <c r="GA500" s="106"/>
      <c r="GB500" s="106"/>
      <c r="GC500" s="106"/>
      <c r="GD500" s="106"/>
      <c r="GE500" s="106"/>
      <c r="GF500" s="106"/>
      <c r="GG500" s="106"/>
      <c r="GH500" s="106"/>
      <c r="GI500" s="106"/>
      <c r="GJ500" s="106"/>
      <c r="GK500" s="106"/>
      <c r="GL500" s="106"/>
      <c r="GM500" s="106"/>
      <c r="GN500" s="106"/>
      <c r="GO500" s="106"/>
      <c r="GP500" s="106"/>
      <c r="GQ500" s="106"/>
      <c r="GR500" s="106"/>
      <c r="GS500" s="106"/>
      <c r="GT500" s="106"/>
      <c r="GU500" s="106"/>
      <c r="GV500" s="106"/>
      <c r="GW500" s="106"/>
      <c r="GX500" s="106"/>
      <c r="GY500" s="106"/>
      <c r="GZ500" s="106"/>
      <c r="HA500" s="106"/>
      <c r="HB500" s="106"/>
      <c r="HC500" s="106"/>
      <c r="HD500" s="106"/>
      <c r="HE500" s="106"/>
      <c r="HF500" s="106"/>
      <c r="HG500" s="106"/>
      <c r="HH500" s="106"/>
      <c r="HI500" s="106"/>
      <c r="HJ500" s="106"/>
      <c r="HK500" s="106"/>
      <c r="HL500" s="106"/>
      <c r="HM500" s="106"/>
      <c r="HN500" s="106"/>
      <c r="HO500" s="106"/>
    </row>
    <row r="501" spans="1:223" ht="16.5" customHeight="1">
      <c r="A501" s="97" t="s">
        <v>1800</v>
      </c>
      <c r="B501" s="117" t="s">
        <v>1801</v>
      </c>
      <c r="C501" s="139" t="s">
        <v>29</v>
      </c>
      <c r="D501" s="60">
        <v>8970.0300000000007</v>
      </c>
      <c r="E501" s="60">
        <v>4065.62</v>
      </c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6"/>
      <c r="DK501" s="106"/>
      <c r="DL501" s="106"/>
      <c r="DM501" s="106"/>
      <c r="DN501" s="106"/>
      <c r="DO501" s="106"/>
      <c r="DP501" s="106"/>
      <c r="DQ501" s="106"/>
      <c r="DR501" s="106"/>
      <c r="DS501" s="106"/>
      <c r="DT501" s="106"/>
      <c r="DU501" s="106"/>
      <c r="DV501" s="106"/>
      <c r="DW501" s="106"/>
      <c r="DX501" s="106"/>
      <c r="DY501" s="106"/>
      <c r="DZ501" s="106"/>
      <c r="EA501" s="106"/>
      <c r="EB501" s="106"/>
      <c r="EC501" s="106"/>
      <c r="ED501" s="106"/>
      <c r="EE501" s="106"/>
      <c r="EF501" s="106"/>
      <c r="EG501" s="106"/>
      <c r="EH501" s="106"/>
      <c r="EI501" s="106"/>
      <c r="EJ501" s="106"/>
      <c r="EK501" s="106"/>
      <c r="EL501" s="106"/>
      <c r="EM501" s="106"/>
      <c r="EN501" s="106"/>
      <c r="EO501" s="106"/>
      <c r="EP501" s="106"/>
      <c r="EQ501" s="106"/>
      <c r="ER501" s="106"/>
      <c r="ES501" s="106"/>
      <c r="ET501" s="106"/>
      <c r="EU501" s="106"/>
      <c r="EV501" s="106"/>
      <c r="EW501" s="106"/>
      <c r="EX501" s="106"/>
      <c r="EY501" s="106"/>
      <c r="EZ501" s="106"/>
      <c r="FA501" s="106"/>
      <c r="FB501" s="106"/>
      <c r="FC501" s="106"/>
      <c r="FD501" s="106"/>
      <c r="FE501" s="106"/>
      <c r="FF501" s="106"/>
      <c r="FG501" s="106"/>
      <c r="FH501" s="106"/>
      <c r="FI501" s="106"/>
      <c r="FJ501" s="106"/>
      <c r="FK501" s="106"/>
      <c r="FL501" s="106"/>
      <c r="FM501" s="106"/>
      <c r="FN501" s="106"/>
      <c r="FO501" s="106"/>
      <c r="FP501" s="106"/>
      <c r="FQ501" s="106"/>
      <c r="FR501" s="106"/>
      <c r="FS501" s="106"/>
      <c r="FT501" s="106"/>
      <c r="FU501" s="106"/>
      <c r="FV501" s="106"/>
      <c r="FW501" s="106"/>
      <c r="FX501" s="106"/>
      <c r="FY501" s="106"/>
      <c r="FZ501" s="106"/>
      <c r="GA501" s="106"/>
      <c r="GB501" s="106"/>
      <c r="GC501" s="106"/>
      <c r="GD501" s="106"/>
      <c r="GE501" s="106"/>
      <c r="GF501" s="106"/>
      <c r="GG501" s="106"/>
      <c r="GH501" s="106"/>
      <c r="GI501" s="106"/>
      <c r="GJ501" s="106"/>
      <c r="GK501" s="106"/>
      <c r="GL501" s="106"/>
      <c r="GM501" s="106"/>
      <c r="GN501" s="106"/>
      <c r="GO501" s="106"/>
      <c r="GP501" s="106"/>
      <c r="GQ501" s="106"/>
      <c r="GR501" s="106"/>
      <c r="GS501" s="106"/>
      <c r="GT501" s="106"/>
      <c r="GU501" s="106"/>
      <c r="GV501" s="106"/>
      <c r="GW501" s="106"/>
      <c r="GX501" s="106"/>
      <c r="GY501" s="106"/>
      <c r="GZ501" s="106"/>
      <c r="HA501" s="106"/>
      <c r="HB501" s="106"/>
      <c r="HC501" s="106"/>
      <c r="HD501" s="106"/>
      <c r="HE501" s="106"/>
      <c r="HF501" s="106"/>
      <c r="HG501" s="106"/>
      <c r="HH501" s="106"/>
      <c r="HI501" s="106"/>
      <c r="HJ501" s="106"/>
      <c r="HK501" s="106"/>
      <c r="HL501" s="106"/>
      <c r="HM501" s="106"/>
      <c r="HN501" s="106"/>
      <c r="HO501" s="106"/>
    </row>
    <row r="502" spans="1:223" ht="16.5" customHeight="1">
      <c r="A502" s="97" t="s">
        <v>1802</v>
      </c>
      <c r="B502" s="117" t="s">
        <v>1803</v>
      </c>
      <c r="C502" s="139" t="s">
        <v>123</v>
      </c>
      <c r="D502" s="60">
        <v>76.900000000000006</v>
      </c>
      <c r="E502" s="60">
        <v>832.4</v>
      </c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6"/>
      <c r="BB502" s="106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O502" s="106"/>
      <c r="BP502" s="106"/>
      <c r="BQ502" s="106"/>
      <c r="BR502" s="106"/>
      <c r="BS502" s="106"/>
      <c r="BT502" s="106"/>
      <c r="BU502" s="106"/>
      <c r="BV502" s="106"/>
      <c r="BW502" s="106"/>
      <c r="BX502" s="106"/>
      <c r="BY502" s="106"/>
      <c r="BZ502" s="106"/>
      <c r="CA502" s="106"/>
      <c r="CB502" s="106"/>
      <c r="CC502" s="106"/>
      <c r="CD502" s="106"/>
      <c r="CE502" s="106"/>
      <c r="CF502" s="106"/>
      <c r="CG502" s="106"/>
      <c r="CH502" s="106"/>
      <c r="CI502" s="106"/>
      <c r="CJ502" s="106"/>
      <c r="CK502" s="106"/>
      <c r="CL502" s="106"/>
      <c r="CM502" s="106"/>
      <c r="CN502" s="106"/>
      <c r="CO502" s="106"/>
      <c r="CP502" s="106"/>
      <c r="CQ502" s="106"/>
      <c r="CR502" s="106"/>
      <c r="CS502" s="106"/>
      <c r="CT502" s="106"/>
      <c r="CU502" s="106"/>
      <c r="CV502" s="106"/>
      <c r="CW502" s="106"/>
      <c r="CX502" s="106"/>
      <c r="CY502" s="106"/>
      <c r="CZ502" s="106"/>
      <c r="DA502" s="106"/>
      <c r="DB502" s="106"/>
      <c r="DC502" s="106"/>
      <c r="DD502" s="106"/>
      <c r="DE502" s="106"/>
      <c r="DF502" s="106"/>
      <c r="DG502" s="106"/>
      <c r="DH502" s="106"/>
      <c r="DI502" s="106"/>
      <c r="DJ502" s="106"/>
      <c r="DK502" s="106"/>
      <c r="DL502" s="106"/>
      <c r="DM502" s="106"/>
      <c r="DN502" s="106"/>
      <c r="DO502" s="106"/>
      <c r="DP502" s="106"/>
      <c r="DQ502" s="106"/>
      <c r="DR502" s="106"/>
      <c r="DS502" s="106"/>
      <c r="DT502" s="106"/>
      <c r="DU502" s="106"/>
      <c r="DV502" s="106"/>
      <c r="DW502" s="106"/>
      <c r="DX502" s="106"/>
      <c r="DY502" s="106"/>
      <c r="DZ502" s="106"/>
      <c r="EA502" s="106"/>
      <c r="EB502" s="106"/>
      <c r="EC502" s="106"/>
      <c r="ED502" s="106"/>
      <c r="EE502" s="106"/>
      <c r="EF502" s="106"/>
      <c r="EG502" s="106"/>
      <c r="EH502" s="106"/>
      <c r="EI502" s="106"/>
      <c r="EJ502" s="106"/>
      <c r="EK502" s="106"/>
      <c r="EL502" s="106"/>
      <c r="EM502" s="106"/>
      <c r="EN502" s="106"/>
      <c r="EO502" s="106"/>
      <c r="EP502" s="106"/>
      <c r="EQ502" s="106"/>
      <c r="ER502" s="106"/>
      <c r="ES502" s="106"/>
      <c r="ET502" s="106"/>
      <c r="EU502" s="106"/>
      <c r="EV502" s="106"/>
      <c r="EW502" s="106"/>
      <c r="EX502" s="106"/>
      <c r="EY502" s="106"/>
      <c r="EZ502" s="106"/>
      <c r="FA502" s="106"/>
      <c r="FB502" s="106"/>
      <c r="FC502" s="106"/>
      <c r="FD502" s="106"/>
      <c r="FE502" s="106"/>
      <c r="FF502" s="106"/>
      <c r="FG502" s="106"/>
      <c r="FH502" s="106"/>
      <c r="FI502" s="106"/>
      <c r="FJ502" s="106"/>
      <c r="FK502" s="106"/>
      <c r="FL502" s="106"/>
      <c r="FM502" s="106"/>
      <c r="FN502" s="106"/>
      <c r="FO502" s="106"/>
      <c r="FP502" s="106"/>
      <c r="FQ502" s="106"/>
      <c r="FR502" s="106"/>
      <c r="FS502" s="106"/>
      <c r="FT502" s="106"/>
      <c r="FU502" s="106"/>
      <c r="FV502" s="106"/>
      <c r="FW502" s="106"/>
      <c r="FX502" s="106"/>
      <c r="FY502" s="106"/>
      <c r="FZ502" s="106"/>
      <c r="GA502" s="106"/>
      <c r="GB502" s="106"/>
      <c r="GC502" s="106"/>
      <c r="GD502" s="106"/>
      <c r="GE502" s="106"/>
      <c r="GF502" s="106"/>
      <c r="GG502" s="106"/>
      <c r="GH502" s="106"/>
      <c r="GI502" s="106"/>
      <c r="GJ502" s="106"/>
      <c r="GK502" s="106"/>
      <c r="GL502" s="106"/>
      <c r="GM502" s="106"/>
      <c r="GN502" s="106"/>
      <c r="GO502" s="106"/>
      <c r="GP502" s="106"/>
      <c r="GQ502" s="106"/>
      <c r="GR502" s="106"/>
      <c r="GS502" s="106"/>
      <c r="GT502" s="106"/>
      <c r="GU502" s="106"/>
      <c r="GV502" s="106"/>
      <c r="GW502" s="106"/>
      <c r="GX502" s="106"/>
      <c r="GY502" s="106"/>
      <c r="GZ502" s="106"/>
      <c r="HA502" s="106"/>
      <c r="HB502" s="106"/>
      <c r="HC502" s="106"/>
      <c r="HD502" s="106"/>
      <c r="HE502" s="106"/>
      <c r="HF502" s="106"/>
      <c r="HG502" s="106"/>
      <c r="HH502" s="106"/>
      <c r="HI502" s="106"/>
      <c r="HJ502" s="106"/>
      <c r="HK502" s="106"/>
      <c r="HL502" s="106"/>
      <c r="HM502" s="106"/>
      <c r="HN502" s="106"/>
      <c r="HO502" s="106"/>
    </row>
    <row r="503" spans="1:223" ht="16.5" customHeight="1">
      <c r="A503" s="97" t="s">
        <v>1804</v>
      </c>
      <c r="B503" s="117" t="s">
        <v>1805</v>
      </c>
      <c r="C503" s="139" t="s">
        <v>29</v>
      </c>
      <c r="D503" s="60">
        <v>12.35</v>
      </c>
      <c r="E503" s="60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6"/>
      <c r="BB503" s="106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O503" s="106"/>
      <c r="BP503" s="106"/>
      <c r="BQ503" s="106"/>
      <c r="BR503" s="106"/>
      <c r="BS503" s="106"/>
      <c r="BT503" s="106"/>
      <c r="BU503" s="106"/>
      <c r="BV503" s="106"/>
      <c r="BW503" s="106"/>
      <c r="BX503" s="106"/>
      <c r="BY503" s="106"/>
      <c r="BZ503" s="106"/>
      <c r="CA503" s="106"/>
      <c r="CB503" s="106"/>
      <c r="CC503" s="106"/>
      <c r="CD503" s="106"/>
      <c r="CE503" s="106"/>
      <c r="CF503" s="106"/>
      <c r="CG503" s="106"/>
      <c r="CH503" s="106"/>
      <c r="CI503" s="106"/>
      <c r="CJ503" s="106"/>
      <c r="CK503" s="106"/>
      <c r="CL503" s="106"/>
      <c r="CM503" s="106"/>
      <c r="CN503" s="106"/>
      <c r="CO503" s="106"/>
      <c r="CP503" s="106"/>
      <c r="CQ503" s="106"/>
      <c r="CR503" s="106"/>
      <c r="CS503" s="106"/>
      <c r="CT503" s="106"/>
      <c r="CU503" s="106"/>
      <c r="CV503" s="106"/>
      <c r="CW503" s="106"/>
      <c r="CX503" s="106"/>
      <c r="CY503" s="106"/>
      <c r="CZ503" s="106"/>
      <c r="DA503" s="106"/>
      <c r="DB503" s="106"/>
      <c r="DC503" s="106"/>
      <c r="DD503" s="106"/>
      <c r="DE503" s="106"/>
      <c r="DF503" s="106"/>
      <c r="DG503" s="106"/>
      <c r="DH503" s="106"/>
      <c r="DI503" s="106"/>
      <c r="DJ503" s="106"/>
      <c r="DK503" s="106"/>
      <c r="DL503" s="106"/>
      <c r="DM503" s="106"/>
      <c r="DN503" s="106"/>
      <c r="DO503" s="106"/>
      <c r="DP503" s="106"/>
      <c r="DQ503" s="106"/>
      <c r="DR503" s="106"/>
      <c r="DS503" s="106"/>
      <c r="DT503" s="106"/>
      <c r="DU503" s="106"/>
      <c r="DV503" s="106"/>
      <c r="DW503" s="106"/>
      <c r="DX503" s="106"/>
      <c r="DY503" s="106"/>
      <c r="DZ503" s="106"/>
      <c r="EA503" s="106"/>
      <c r="EB503" s="106"/>
      <c r="EC503" s="106"/>
      <c r="ED503" s="106"/>
      <c r="EE503" s="106"/>
      <c r="EF503" s="106"/>
      <c r="EG503" s="106"/>
      <c r="EH503" s="106"/>
      <c r="EI503" s="106"/>
      <c r="EJ503" s="106"/>
      <c r="EK503" s="106"/>
      <c r="EL503" s="106"/>
      <c r="EM503" s="106"/>
      <c r="EN503" s="106"/>
      <c r="EO503" s="106"/>
      <c r="EP503" s="106"/>
      <c r="EQ503" s="106"/>
      <c r="ER503" s="106"/>
      <c r="ES503" s="106"/>
      <c r="ET503" s="106"/>
      <c r="EU503" s="106"/>
      <c r="EV503" s="106"/>
      <c r="EW503" s="106"/>
      <c r="EX503" s="106"/>
      <c r="EY503" s="106"/>
      <c r="EZ503" s="106"/>
      <c r="FA503" s="106"/>
      <c r="FB503" s="106"/>
      <c r="FC503" s="106"/>
      <c r="FD503" s="106"/>
      <c r="FE503" s="106"/>
      <c r="FF503" s="106"/>
      <c r="FG503" s="106"/>
      <c r="FH503" s="106"/>
      <c r="FI503" s="106"/>
      <c r="FJ503" s="106"/>
      <c r="FK503" s="106"/>
      <c r="FL503" s="106"/>
      <c r="FM503" s="106"/>
      <c r="FN503" s="106"/>
      <c r="FO503" s="106"/>
      <c r="FP503" s="106"/>
      <c r="FQ503" s="106"/>
      <c r="FR503" s="106"/>
      <c r="FS503" s="106"/>
      <c r="FT503" s="106"/>
      <c r="FU503" s="106"/>
      <c r="FV503" s="106"/>
      <c r="FW503" s="106"/>
      <c r="FX503" s="106"/>
      <c r="FY503" s="106"/>
      <c r="FZ503" s="106"/>
      <c r="GA503" s="106"/>
      <c r="GB503" s="106"/>
      <c r="GC503" s="106"/>
      <c r="GD503" s="106"/>
      <c r="GE503" s="106"/>
      <c r="GF503" s="106"/>
      <c r="GG503" s="106"/>
      <c r="GH503" s="106"/>
      <c r="GI503" s="106"/>
      <c r="GJ503" s="106"/>
      <c r="GK503" s="106"/>
      <c r="GL503" s="106"/>
      <c r="GM503" s="106"/>
      <c r="GN503" s="106"/>
      <c r="GO503" s="106"/>
      <c r="GP503" s="106"/>
      <c r="GQ503" s="106"/>
      <c r="GR503" s="106"/>
      <c r="GS503" s="106"/>
      <c r="GT503" s="106"/>
      <c r="GU503" s="106"/>
      <c r="GV503" s="106"/>
      <c r="GW503" s="106"/>
      <c r="GX503" s="106"/>
      <c r="GY503" s="106"/>
      <c r="GZ503" s="106"/>
      <c r="HA503" s="106"/>
      <c r="HB503" s="106"/>
      <c r="HC503" s="106"/>
      <c r="HD503" s="106"/>
      <c r="HE503" s="106"/>
      <c r="HF503" s="106"/>
      <c r="HG503" s="106"/>
      <c r="HH503" s="106"/>
      <c r="HI503" s="106"/>
      <c r="HJ503" s="106"/>
      <c r="HK503" s="106"/>
      <c r="HL503" s="106"/>
      <c r="HM503" s="106"/>
      <c r="HN503" s="106"/>
      <c r="HO503" s="106"/>
    </row>
    <row r="504" spans="1:223" ht="16.5" customHeight="1">
      <c r="A504" s="97" t="s">
        <v>1806</v>
      </c>
      <c r="B504" s="117" t="s">
        <v>1807</v>
      </c>
      <c r="C504" s="139" t="s">
        <v>139</v>
      </c>
      <c r="D504" s="60"/>
      <c r="E504" s="60">
        <v>238173.51</v>
      </c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6"/>
      <c r="BB504" s="106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O504" s="106"/>
      <c r="BP504" s="106"/>
      <c r="BQ504" s="106"/>
      <c r="BR504" s="106"/>
      <c r="BS504" s="106"/>
      <c r="BT504" s="106"/>
      <c r="BU504" s="106"/>
      <c r="BV504" s="106"/>
      <c r="BW504" s="106"/>
      <c r="BX504" s="106"/>
      <c r="BY504" s="106"/>
      <c r="BZ504" s="106"/>
      <c r="CA504" s="106"/>
      <c r="CB504" s="106"/>
      <c r="CC504" s="106"/>
      <c r="CD504" s="106"/>
      <c r="CE504" s="106"/>
      <c r="CF504" s="106"/>
      <c r="CG504" s="106"/>
      <c r="CH504" s="106"/>
      <c r="CI504" s="106"/>
      <c r="CJ504" s="106"/>
      <c r="CK504" s="106"/>
      <c r="CL504" s="106"/>
      <c r="CM504" s="106"/>
      <c r="CN504" s="106"/>
      <c r="CO504" s="106"/>
      <c r="CP504" s="106"/>
      <c r="CQ504" s="106"/>
      <c r="CR504" s="106"/>
      <c r="CS504" s="106"/>
      <c r="CT504" s="106"/>
      <c r="CU504" s="106"/>
      <c r="CV504" s="106"/>
      <c r="CW504" s="106"/>
      <c r="CX504" s="106"/>
      <c r="CY504" s="106"/>
      <c r="CZ504" s="106"/>
      <c r="DA504" s="106"/>
      <c r="DB504" s="106"/>
      <c r="DC504" s="106"/>
      <c r="DD504" s="106"/>
      <c r="DE504" s="106"/>
      <c r="DF504" s="106"/>
      <c r="DG504" s="106"/>
      <c r="DH504" s="106"/>
      <c r="DI504" s="106"/>
      <c r="DJ504" s="106"/>
      <c r="DK504" s="106"/>
      <c r="DL504" s="106"/>
      <c r="DM504" s="106"/>
      <c r="DN504" s="106"/>
      <c r="DO504" s="106"/>
      <c r="DP504" s="106"/>
      <c r="DQ504" s="106"/>
      <c r="DR504" s="106"/>
      <c r="DS504" s="106"/>
      <c r="DT504" s="106"/>
      <c r="DU504" s="106"/>
      <c r="DV504" s="106"/>
      <c r="DW504" s="106"/>
      <c r="DX504" s="106"/>
      <c r="DY504" s="106"/>
      <c r="DZ504" s="106"/>
      <c r="EA504" s="106"/>
      <c r="EB504" s="106"/>
      <c r="EC504" s="106"/>
      <c r="ED504" s="106"/>
      <c r="EE504" s="106"/>
      <c r="EF504" s="106"/>
      <c r="EG504" s="106"/>
      <c r="EH504" s="106"/>
      <c r="EI504" s="106"/>
      <c r="EJ504" s="106"/>
      <c r="EK504" s="106"/>
      <c r="EL504" s="106"/>
      <c r="EM504" s="106"/>
      <c r="EN504" s="106"/>
      <c r="EO504" s="106"/>
      <c r="EP504" s="106"/>
      <c r="EQ504" s="106"/>
      <c r="ER504" s="106"/>
      <c r="ES504" s="106"/>
      <c r="ET504" s="106"/>
      <c r="EU504" s="106"/>
      <c r="EV504" s="106"/>
      <c r="EW504" s="106"/>
      <c r="EX504" s="106"/>
      <c r="EY504" s="106"/>
      <c r="EZ504" s="106"/>
      <c r="FA504" s="106"/>
      <c r="FB504" s="106"/>
      <c r="FC504" s="106"/>
      <c r="FD504" s="106"/>
      <c r="FE504" s="106"/>
      <c r="FF504" s="106"/>
      <c r="FG504" s="106"/>
      <c r="FH504" s="106"/>
      <c r="FI504" s="106"/>
      <c r="FJ504" s="106"/>
      <c r="FK504" s="106"/>
      <c r="FL504" s="106"/>
      <c r="FM504" s="106"/>
      <c r="FN504" s="106"/>
      <c r="FO504" s="106"/>
      <c r="FP504" s="106"/>
      <c r="FQ504" s="106"/>
      <c r="FR504" s="106"/>
      <c r="FS504" s="106"/>
      <c r="FT504" s="106"/>
      <c r="FU504" s="106"/>
      <c r="FV504" s="106"/>
      <c r="FW504" s="106"/>
      <c r="FX504" s="106"/>
      <c r="FY504" s="106"/>
      <c r="FZ504" s="106"/>
      <c r="GA504" s="106"/>
      <c r="GB504" s="106"/>
      <c r="GC504" s="106"/>
      <c r="GD504" s="106"/>
      <c r="GE504" s="106"/>
      <c r="GF504" s="106"/>
      <c r="GG504" s="106"/>
      <c r="GH504" s="106"/>
      <c r="GI504" s="106"/>
      <c r="GJ504" s="106"/>
      <c r="GK504" s="106"/>
      <c r="GL504" s="106"/>
      <c r="GM504" s="106"/>
      <c r="GN504" s="106"/>
      <c r="GO504" s="106"/>
      <c r="GP504" s="106"/>
      <c r="GQ504" s="106"/>
      <c r="GR504" s="106"/>
      <c r="GS504" s="106"/>
      <c r="GT504" s="106"/>
      <c r="GU504" s="106"/>
      <c r="GV504" s="106"/>
      <c r="GW504" s="106"/>
      <c r="GX504" s="106"/>
      <c r="GY504" s="106"/>
      <c r="GZ504" s="106"/>
      <c r="HA504" s="106"/>
      <c r="HB504" s="106"/>
      <c r="HC504" s="106"/>
      <c r="HD504" s="106"/>
      <c r="HE504" s="106"/>
      <c r="HF504" s="106"/>
      <c r="HG504" s="106"/>
      <c r="HH504" s="106"/>
      <c r="HI504" s="106"/>
      <c r="HJ504" s="106"/>
      <c r="HK504" s="106"/>
      <c r="HL504" s="106"/>
      <c r="HM504" s="106"/>
      <c r="HN504" s="106"/>
      <c r="HO504" s="106"/>
    </row>
    <row r="505" spans="1:223">
      <c r="A505" s="132" t="s">
        <v>1184</v>
      </c>
      <c r="B505" s="133" t="s">
        <v>1185</v>
      </c>
      <c r="C505" s="134"/>
      <c r="D505" s="135">
        <f>SUM(D506+D508+D509+D514+D507+D513)</f>
        <v>1316297.5299999998</v>
      </c>
      <c r="E505" s="135">
        <f>SUM(E506+E508+E509+E514+E507+E513)</f>
        <v>1816264.08</v>
      </c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6"/>
      <c r="BB505" s="106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O505" s="106"/>
      <c r="BP505" s="106"/>
      <c r="BQ505" s="106"/>
      <c r="BR505" s="106"/>
      <c r="BS505" s="106"/>
      <c r="BT505" s="106"/>
      <c r="BU505" s="106"/>
      <c r="BV505" s="106"/>
      <c r="BW505" s="106"/>
      <c r="BX505" s="106"/>
      <c r="BY505" s="106"/>
      <c r="BZ505" s="106"/>
      <c r="CA505" s="106"/>
      <c r="CB505" s="106"/>
      <c r="CC505" s="106"/>
      <c r="CD505" s="106"/>
      <c r="CE505" s="106"/>
      <c r="CF505" s="106"/>
      <c r="CG505" s="106"/>
      <c r="CH505" s="106"/>
      <c r="CI505" s="106"/>
      <c r="CJ505" s="106"/>
      <c r="CK505" s="106"/>
      <c r="CL505" s="106"/>
      <c r="CM505" s="106"/>
      <c r="CN505" s="106"/>
      <c r="CO505" s="106"/>
      <c r="CP505" s="106"/>
      <c r="CQ505" s="106"/>
      <c r="CR505" s="106"/>
      <c r="CS505" s="106"/>
      <c r="CT505" s="106"/>
      <c r="CU505" s="106"/>
      <c r="CV505" s="106"/>
      <c r="CW505" s="106"/>
      <c r="CX505" s="106"/>
      <c r="CY505" s="106"/>
      <c r="CZ505" s="106"/>
      <c r="DA505" s="106"/>
      <c r="DB505" s="106"/>
      <c r="DC505" s="106"/>
      <c r="DD505" s="106"/>
      <c r="DE505" s="106"/>
      <c r="DF505" s="106"/>
      <c r="DG505" s="106"/>
      <c r="DH505" s="106"/>
      <c r="DI505" s="106"/>
      <c r="DJ505" s="106"/>
      <c r="DK505" s="106"/>
      <c r="DL505" s="106"/>
      <c r="DM505" s="106"/>
      <c r="DN505" s="106"/>
      <c r="DO505" s="106"/>
      <c r="DP505" s="106"/>
      <c r="DQ505" s="106"/>
      <c r="DR505" s="106"/>
      <c r="DS505" s="106"/>
      <c r="DT505" s="106"/>
      <c r="DU505" s="106"/>
      <c r="DV505" s="106"/>
      <c r="DW505" s="106"/>
      <c r="DX505" s="106"/>
      <c r="DY505" s="106"/>
      <c r="DZ505" s="106"/>
      <c r="EA505" s="106"/>
      <c r="EB505" s="106"/>
      <c r="EC505" s="106"/>
      <c r="ED505" s="106"/>
      <c r="EE505" s="106"/>
      <c r="EF505" s="106"/>
      <c r="EG505" s="106"/>
      <c r="EH505" s="106"/>
      <c r="EI505" s="106"/>
      <c r="EJ505" s="106"/>
      <c r="EK505" s="106"/>
      <c r="EL505" s="106"/>
      <c r="EM505" s="106"/>
      <c r="EN505" s="106"/>
      <c r="EO505" s="106"/>
      <c r="EP505" s="106"/>
      <c r="EQ505" s="106"/>
      <c r="ER505" s="106"/>
      <c r="ES505" s="106"/>
      <c r="ET505" s="106"/>
      <c r="EU505" s="106"/>
      <c r="EV505" s="106"/>
      <c r="EW505" s="106"/>
      <c r="EX505" s="106"/>
      <c r="EY505" s="106"/>
      <c r="EZ505" s="106"/>
      <c r="FA505" s="106"/>
      <c r="FB505" s="106"/>
      <c r="FC505" s="106"/>
      <c r="FD505" s="106"/>
      <c r="FE505" s="106"/>
      <c r="FF505" s="106"/>
      <c r="FG505" s="106"/>
      <c r="FH505" s="106"/>
      <c r="FI505" s="106"/>
      <c r="FJ505" s="106"/>
      <c r="FK505" s="106"/>
      <c r="FL505" s="106"/>
      <c r="FM505" s="106"/>
      <c r="FN505" s="106"/>
      <c r="FO505" s="106"/>
      <c r="FP505" s="106"/>
      <c r="FQ505" s="106"/>
      <c r="FR505" s="106"/>
      <c r="FS505" s="106"/>
      <c r="FT505" s="106"/>
      <c r="FU505" s="106"/>
      <c r="FV505" s="106"/>
      <c r="FW505" s="106"/>
      <c r="FX505" s="106"/>
      <c r="FY505" s="106"/>
      <c r="FZ505" s="106"/>
      <c r="GA505" s="106"/>
      <c r="GB505" s="106"/>
      <c r="GC505" s="106"/>
      <c r="GD505" s="106"/>
      <c r="GE505" s="106"/>
      <c r="GF505" s="106"/>
      <c r="GG505" s="106"/>
      <c r="GH505" s="106"/>
      <c r="GI505" s="106"/>
      <c r="GJ505" s="106"/>
      <c r="GK505" s="106"/>
      <c r="GL505" s="106"/>
      <c r="GM505" s="106"/>
      <c r="GN505" s="106"/>
      <c r="GO505" s="106"/>
      <c r="GP505" s="106"/>
      <c r="GQ505" s="106"/>
      <c r="GR505" s="106"/>
      <c r="GS505" s="106"/>
      <c r="GT505" s="106"/>
      <c r="GU505" s="106"/>
      <c r="GV505" s="106"/>
      <c r="GW505" s="106"/>
      <c r="GX505" s="106"/>
      <c r="GY505" s="106"/>
      <c r="GZ505" s="106"/>
      <c r="HA505" s="106"/>
      <c r="HB505" s="106"/>
      <c r="HC505" s="106"/>
      <c r="HD505" s="106"/>
      <c r="HE505" s="106"/>
      <c r="HF505" s="106"/>
      <c r="HG505" s="106"/>
      <c r="HH505" s="106"/>
      <c r="HI505" s="106"/>
      <c r="HJ505" s="106"/>
      <c r="HK505" s="106"/>
      <c r="HL505" s="106"/>
      <c r="HM505" s="106"/>
      <c r="HN505" s="106"/>
      <c r="HO505" s="106"/>
    </row>
    <row r="506" spans="1:223" ht="15.75" customHeight="1">
      <c r="A506" s="99" t="s">
        <v>1808</v>
      </c>
      <c r="B506" s="116" t="s">
        <v>1187</v>
      </c>
      <c r="C506" s="136" t="s">
        <v>123</v>
      </c>
      <c r="D506" s="58">
        <v>51225.32</v>
      </c>
      <c r="E506" s="58">
        <v>19742.78</v>
      </c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106"/>
      <c r="AZ506" s="106"/>
      <c r="BA506" s="106"/>
      <c r="BB506" s="106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106"/>
      <c r="BM506" s="106"/>
      <c r="BN506" s="106"/>
      <c r="BO506" s="106"/>
      <c r="BP506" s="106"/>
      <c r="BQ506" s="106"/>
      <c r="BR506" s="106"/>
      <c r="BS506" s="106"/>
      <c r="BT506" s="106"/>
      <c r="BU506" s="106"/>
      <c r="BV506" s="106"/>
      <c r="BW506" s="106"/>
      <c r="BX506" s="106"/>
      <c r="BY506" s="106"/>
      <c r="BZ506" s="106"/>
      <c r="CA506" s="106"/>
      <c r="CB506" s="106"/>
      <c r="CC506" s="106"/>
      <c r="CD506" s="106"/>
      <c r="CE506" s="106"/>
      <c r="CF506" s="106"/>
      <c r="CG506" s="106"/>
      <c r="CH506" s="106"/>
      <c r="CI506" s="106"/>
      <c r="CJ506" s="106"/>
      <c r="CK506" s="106"/>
      <c r="CL506" s="106"/>
      <c r="CM506" s="106"/>
      <c r="CN506" s="106"/>
      <c r="CO506" s="106"/>
      <c r="CP506" s="106"/>
      <c r="CQ506" s="106"/>
      <c r="CR506" s="106"/>
      <c r="CS506" s="106"/>
      <c r="CT506" s="106"/>
      <c r="CU506" s="106"/>
      <c r="CV506" s="106"/>
      <c r="CW506" s="106"/>
      <c r="CX506" s="106"/>
      <c r="CY506" s="106"/>
      <c r="CZ506" s="106"/>
      <c r="DA506" s="106"/>
      <c r="DB506" s="106"/>
      <c r="DC506" s="106"/>
      <c r="DD506" s="106"/>
      <c r="DE506" s="106"/>
      <c r="DF506" s="106"/>
      <c r="DG506" s="106"/>
      <c r="DH506" s="106"/>
      <c r="DI506" s="106"/>
      <c r="DJ506" s="106"/>
      <c r="DK506" s="106"/>
      <c r="DL506" s="106"/>
      <c r="DM506" s="106"/>
      <c r="DN506" s="106"/>
      <c r="DO506" s="106"/>
      <c r="DP506" s="106"/>
      <c r="DQ506" s="106"/>
      <c r="DR506" s="106"/>
      <c r="DS506" s="106"/>
      <c r="DT506" s="106"/>
      <c r="DU506" s="106"/>
      <c r="DV506" s="106"/>
      <c r="DW506" s="106"/>
      <c r="DX506" s="106"/>
      <c r="DY506" s="106"/>
      <c r="DZ506" s="106"/>
      <c r="EA506" s="106"/>
      <c r="EB506" s="106"/>
      <c r="EC506" s="106"/>
      <c r="ED506" s="106"/>
      <c r="EE506" s="106"/>
      <c r="EF506" s="106"/>
      <c r="EG506" s="106"/>
      <c r="EH506" s="106"/>
      <c r="EI506" s="106"/>
      <c r="EJ506" s="106"/>
      <c r="EK506" s="106"/>
      <c r="EL506" s="106"/>
      <c r="EM506" s="106"/>
      <c r="EN506" s="106"/>
      <c r="EO506" s="106"/>
      <c r="EP506" s="106"/>
      <c r="EQ506" s="106"/>
      <c r="ER506" s="106"/>
      <c r="ES506" s="106"/>
      <c r="ET506" s="106"/>
      <c r="EU506" s="106"/>
      <c r="EV506" s="106"/>
      <c r="EW506" s="106"/>
      <c r="EX506" s="106"/>
      <c r="EY506" s="106"/>
      <c r="EZ506" s="106"/>
      <c r="FA506" s="106"/>
      <c r="FB506" s="106"/>
      <c r="FC506" s="106"/>
      <c r="FD506" s="106"/>
      <c r="FE506" s="106"/>
      <c r="FF506" s="106"/>
      <c r="FG506" s="106"/>
      <c r="FH506" s="106"/>
      <c r="FI506" s="106"/>
      <c r="FJ506" s="106"/>
      <c r="FK506" s="106"/>
      <c r="FL506" s="106"/>
      <c r="FM506" s="106"/>
      <c r="FN506" s="106"/>
      <c r="FO506" s="106"/>
      <c r="FP506" s="106"/>
      <c r="FQ506" s="106"/>
      <c r="FR506" s="106"/>
      <c r="FS506" s="106"/>
      <c r="FT506" s="106"/>
      <c r="FU506" s="106"/>
      <c r="FV506" s="106"/>
      <c r="FW506" s="106"/>
      <c r="FX506" s="106"/>
      <c r="FY506" s="106"/>
      <c r="FZ506" s="106"/>
      <c r="GA506" s="106"/>
      <c r="GB506" s="106"/>
      <c r="GC506" s="106"/>
      <c r="GD506" s="106"/>
      <c r="GE506" s="106"/>
      <c r="GF506" s="106"/>
      <c r="GG506" s="106"/>
      <c r="GH506" s="106"/>
      <c r="GI506" s="106"/>
      <c r="GJ506" s="106"/>
      <c r="GK506" s="106"/>
      <c r="GL506" s="106"/>
      <c r="GM506" s="106"/>
      <c r="GN506" s="106"/>
      <c r="GO506" s="106"/>
      <c r="GP506" s="106"/>
      <c r="GQ506" s="106"/>
      <c r="GR506" s="106"/>
      <c r="GS506" s="106"/>
      <c r="GT506" s="106"/>
      <c r="GU506" s="106"/>
      <c r="GV506" s="106"/>
      <c r="GW506" s="106"/>
      <c r="GX506" s="106"/>
      <c r="GY506" s="106"/>
      <c r="GZ506" s="106"/>
      <c r="HA506" s="106"/>
      <c r="HB506" s="106"/>
      <c r="HC506" s="106"/>
      <c r="HD506" s="106"/>
      <c r="HE506" s="106"/>
      <c r="HF506" s="106"/>
      <c r="HG506" s="106"/>
      <c r="HH506" s="106"/>
      <c r="HI506" s="106"/>
      <c r="HJ506" s="106"/>
      <c r="HK506" s="106"/>
      <c r="HL506" s="106"/>
      <c r="HM506" s="106"/>
      <c r="HN506" s="106"/>
      <c r="HO506" s="106"/>
    </row>
    <row r="507" spans="1:223" ht="22.5">
      <c r="A507" s="99" t="s">
        <v>1188</v>
      </c>
      <c r="B507" s="116" t="s">
        <v>1809</v>
      </c>
      <c r="C507" s="136" t="s">
        <v>581</v>
      </c>
      <c r="D507" s="58">
        <v>880</v>
      </c>
      <c r="E507" s="58">
        <v>10476.75</v>
      </c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6"/>
      <c r="AV507" s="106"/>
      <c r="AW507" s="106"/>
      <c r="AX507" s="106"/>
      <c r="AY507" s="106"/>
      <c r="AZ507" s="106"/>
      <c r="BA507" s="106"/>
      <c r="BB507" s="106"/>
      <c r="BC507" s="106"/>
      <c r="BD507" s="106"/>
      <c r="BE507" s="106"/>
      <c r="BF507" s="106"/>
      <c r="BG507" s="106"/>
      <c r="BH507" s="106"/>
      <c r="BI507" s="106"/>
      <c r="BJ507" s="106"/>
      <c r="BK507" s="106"/>
      <c r="BL507" s="106"/>
      <c r="BM507" s="106"/>
      <c r="BN507" s="106"/>
      <c r="BO507" s="106"/>
      <c r="BP507" s="106"/>
      <c r="BQ507" s="106"/>
      <c r="BR507" s="106"/>
      <c r="BS507" s="106"/>
      <c r="BT507" s="106"/>
      <c r="BU507" s="106"/>
      <c r="BV507" s="106"/>
      <c r="BW507" s="106"/>
      <c r="BX507" s="106"/>
      <c r="BY507" s="106"/>
      <c r="BZ507" s="106"/>
      <c r="CA507" s="106"/>
      <c r="CB507" s="106"/>
      <c r="CC507" s="106"/>
      <c r="CD507" s="106"/>
      <c r="CE507" s="106"/>
      <c r="CF507" s="106"/>
      <c r="CG507" s="106"/>
      <c r="CH507" s="106"/>
      <c r="CI507" s="106"/>
      <c r="CJ507" s="106"/>
      <c r="CK507" s="106"/>
      <c r="CL507" s="106"/>
      <c r="CM507" s="106"/>
      <c r="CN507" s="106"/>
      <c r="CO507" s="106"/>
      <c r="CP507" s="106"/>
      <c r="CQ507" s="106"/>
      <c r="CR507" s="106"/>
      <c r="CS507" s="106"/>
      <c r="CT507" s="106"/>
      <c r="CU507" s="106"/>
      <c r="CV507" s="106"/>
      <c r="CW507" s="106"/>
      <c r="CX507" s="106"/>
      <c r="CY507" s="106"/>
      <c r="CZ507" s="106"/>
      <c r="DA507" s="106"/>
      <c r="DB507" s="106"/>
      <c r="DC507" s="106"/>
      <c r="DD507" s="106"/>
      <c r="DE507" s="106"/>
      <c r="DF507" s="106"/>
      <c r="DG507" s="106"/>
      <c r="DH507" s="106"/>
      <c r="DI507" s="106"/>
      <c r="DJ507" s="106"/>
      <c r="DK507" s="106"/>
      <c r="DL507" s="106"/>
      <c r="DM507" s="106"/>
      <c r="DN507" s="106"/>
      <c r="DO507" s="106"/>
      <c r="DP507" s="106"/>
      <c r="DQ507" s="106"/>
      <c r="DR507" s="106"/>
      <c r="DS507" s="106"/>
      <c r="DT507" s="106"/>
      <c r="DU507" s="106"/>
      <c r="DV507" s="106"/>
      <c r="DW507" s="106"/>
      <c r="DX507" s="106"/>
      <c r="DY507" s="106"/>
      <c r="DZ507" s="106"/>
      <c r="EA507" s="106"/>
      <c r="EB507" s="106"/>
      <c r="EC507" s="106"/>
      <c r="ED507" s="106"/>
      <c r="EE507" s="106"/>
      <c r="EF507" s="106"/>
      <c r="EG507" s="106"/>
      <c r="EH507" s="106"/>
      <c r="EI507" s="106"/>
      <c r="EJ507" s="106"/>
      <c r="EK507" s="106"/>
      <c r="EL507" s="106"/>
      <c r="EM507" s="106"/>
      <c r="EN507" s="106"/>
      <c r="EO507" s="106"/>
      <c r="EP507" s="106"/>
      <c r="EQ507" s="106"/>
      <c r="ER507" s="106"/>
      <c r="ES507" s="106"/>
      <c r="ET507" s="106"/>
      <c r="EU507" s="106"/>
      <c r="EV507" s="106"/>
      <c r="EW507" s="106"/>
      <c r="EX507" s="106"/>
      <c r="EY507" s="106"/>
      <c r="EZ507" s="106"/>
      <c r="FA507" s="106"/>
      <c r="FB507" s="106"/>
      <c r="FC507" s="106"/>
      <c r="FD507" s="106"/>
      <c r="FE507" s="106"/>
      <c r="FF507" s="106"/>
      <c r="FG507" s="106"/>
      <c r="FH507" s="106"/>
      <c r="FI507" s="106"/>
      <c r="FJ507" s="106"/>
      <c r="FK507" s="106"/>
      <c r="FL507" s="106"/>
      <c r="FM507" s="106"/>
      <c r="FN507" s="106"/>
      <c r="FO507" s="106"/>
      <c r="FP507" s="106"/>
      <c r="FQ507" s="106"/>
      <c r="FR507" s="106"/>
      <c r="FS507" s="106"/>
      <c r="FT507" s="106"/>
      <c r="FU507" s="106"/>
      <c r="FV507" s="106"/>
      <c r="FW507" s="106"/>
      <c r="FX507" s="106"/>
      <c r="FY507" s="106"/>
      <c r="FZ507" s="106"/>
      <c r="GA507" s="106"/>
      <c r="GB507" s="106"/>
      <c r="GC507" s="106"/>
      <c r="GD507" s="106"/>
      <c r="GE507" s="106"/>
      <c r="GF507" s="106"/>
      <c r="GG507" s="106"/>
      <c r="GH507" s="106"/>
      <c r="GI507" s="106"/>
      <c r="GJ507" s="106"/>
      <c r="GK507" s="106"/>
      <c r="GL507" s="106"/>
      <c r="GM507" s="106"/>
      <c r="GN507" s="106"/>
      <c r="GO507" s="106"/>
      <c r="GP507" s="106"/>
      <c r="GQ507" s="106"/>
      <c r="GR507" s="106"/>
      <c r="GS507" s="106"/>
      <c r="GT507" s="106"/>
      <c r="GU507" s="106"/>
      <c r="GV507" s="106"/>
      <c r="GW507" s="106"/>
      <c r="GX507" s="106"/>
      <c r="GY507" s="106"/>
      <c r="GZ507" s="106"/>
      <c r="HA507" s="106"/>
      <c r="HB507" s="106"/>
      <c r="HC507" s="106"/>
      <c r="HD507" s="106"/>
      <c r="HE507" s="106"/>
      <c r="HF507" s="106"/>
      <c r="HG507" s="106"/>
      <c r="HH507" s="106"/>
      <c r="HI507" s="106"/>
      <c r="HJ507" s="106"/>
      <c r="HK507" s="106"/>
      <c r="HL507" s="106"/>
      <c r="HM507" s="106"/>
      <c r="HN507" s="106"/>
      <c r="HO507" s="106"/>
    </row>
    <row r="508" spans="1:223">
      <c r="A508" s="99" t="s">
        <v>1190</v>
      </c>
      <c r="B508" s="116" t="s">
        <v>1191</v>
      </c>
      <c r="C508" s="136" t="s">
        <v>542</v>
      </c>
      <c r="D508" s="58">
        <v>910628.62</v>
      </c>
      <c r="E508" s="58">
        <v>1594900.33</v>
      </c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6"/>
      <c r="AX508" s="106"/>
      <c r="AY508" s="106"/>
      <c r="AZ508" s="106"/>
      <c r="BA508" s="106"/>
      <c r="BB508" s="106"/>
      <c r="BC508" s="106"/>
      <c r="BD508" s="106"/>
      <c r="BE508" s="106"/>
      <c r="BF508" s="106"/>
      <c r="BG508" s="106"/>
      <c r="BH508" s="106"/>
      <c r="BI508" s="106"/>
      <c r="BJ508" s="106"/>
      <c r="BK508" s="106"/>
      <c r="BL508" s="106"/>
      <c r="BM508" s="106"/>
      <c r="BN508" s="106"/>
      <c r="BO508" s="106"/>
      <c r="BP508" s="106"/>
      <c r="BQ508" s="106"/>
      <c r="BR508" s="106"/>
      <c r="BS508" s="106"/>
      <c r="BT508" s="106"/>
      <c r="BU508" s="106"/>
      <c r="BV508" s="106"/>
      <c r="BW508" s="106"/>
      <c r="BX508" s="106"/>
      <c r="BY508" s="106"/>
      <c r="BZ508" s="106"/>
      <c r="CA508" s="106"/>
      <c r="CB508" s="106"/>
      <c r="CC508" s="106"/>
      <c r="CD508" s="106"/>
      <c r="CE508" s="106"/>
      <c r="CF508" s="106"/>
      <c r="CG508" s="106"/>
      <c r="CH508" s="106"/>
      <c r="CI508" s="106"/>
      <c r="CJ508" s="106"/>
      <c r="CK508" s="106"/>
      <c r="CL508" s="106"/>
      <c r="CM508" s="106"/>
      <c r="CN508" s="106"/>
      <c r="CO508" s="106"/>
      <c r="CP508" s="106"/>
      <c r="CQ508" s="106"/>
      <c r="CR508" s="106"/>
      <c r="CS508" s="106"/>
      <c r="CT508" s="106"/>
      <c r="CU508" s="106"/>
      <c r="CV508" s="106"/>
      <c r="CW508" s="106"/>
      <c r="CX508" s="106"/>
      <c r="CY508" s="106"/>
      <c r="CZ508" s="106"/>
      <c r="DA508" s="106"/>
      <c r="DB508" s="106"/>
      <c r="DC508" s="106"/>
      <c r="DD508" s="106"/>
      <c r="DE508" s="106"/>
      <c r="DF508" s="106"/>
      <c r="DG508" s="106"/>
      <c r="DH508" s="106"/>
      <c r="DI508" s="106"/>
      <c r="DJ508" s="106"/>
      <c r="DK508" s="106"/>
      <c r="DL508" s="106"/>
      <c r="DM508" s="106"/>
      <c r="DN508" s="106"/>
      <c r="DO508" s="106"/>
      <c r="DP508" s="106"/>
      <c r="DQ508" s="106"/>
      <c r="DR508" s="106"/>
      <c r="DS508" s="106"/>
      <c r="DT508" s="106"/>
      <c r="DU508" s="106"/>
      <c r="DV508" s="106"/>
      <c r="DW508" s="106"/>
      <c r="DX508" s="106"/>
      <c r="DY508" s="106"/>
      <c r="DZ508" s="106"/>
      <c r="EA508" s="106"/>
      <c r="EB508" s="106"/>
      <c r="EC508" s="106"/>
      <c r="ED508" s="106"/>
      <c r="EE508" s="106"/>
      <c r="EF508" s="106"/>
      <c r="EG508" s="106"/>
      <c r="EH508" s="106"/>
      <c r="EI508" s="106"/>
      <c r="EJ508" s="106"/>
      <c r="EK508" s="106"/>
      <c r="EL508" s="106"/>
      <c r="EM508" s="106"/>
      <c r="EN508" s="106"/>
      <c r="EO508" s="106"/>
      <c r="EP508" s="106"/>
      <c r="EQ508" s="106"/>
      <c r="ER508" s="106"/>
      <c r="ES508" s="106"/>
      <c r="ET508" s="106"/>
      <c r="EU508" s="106"/>
      <c r="EV508" s="106"/>
      <c r="EW508" s="106"/>
      <c r="EX508" s="106"/>
      <c r="EY508" s="106"/>
      <c r="EZ508" s="106"/>
      <c r="FA508" s="106"/>
      <c r="FB508" s="106"/>
      <c r="FC508" s="106"/>
      <c r="FD508" s="106"/>
      <c r="FE508" s="106"/>
      <c r="FF508" s="106"/>
      <c r="FG508" s="106"/>
      <c r="FH508" s="106"/>
      <c r="FI508" s="106"/>
      <c r="FJ508" s="106"/>
      <c r="FK508" s="106"/>
      <c r="FL508" s="106"/>
      <c r="FM508" s="106"/>
      <c r="FN508" s="106"/>
      <c r="FO508" s="106"/>
      <c r="FP508" s="106"/>
      <c r="FQ508" s="106"/>
      <c r="FR508" s="106"/>
      <c r="FS508" s="106"/>
      <c r="FT508" s="106"/>
      <c r="FU508" s="106"/>
      <c r="FV508" s="106"/>
      <c r="FW508" s="106"/>
      <c r="FX508" s="106"/>
      <c r="FY508" s="106"/>
      <c r="FZ508" s="106"/>
      <c r="GA508" s="106"/>
      <c r="GB508" s="106"/>
      <c r="GC508" s="106"/>
      <c r="GD508" s="106"/>
      <c r="GE508" s="106"/>
      <c r="GF508" s="106"/>
      <c r="GG508" s="106"/>
      <c r="GH508" s="106"/>
      <c r="GI508" s="106"/>
      <c r="GJ508" s="106"/>
      <c r="GK508" s="106"/>
      <c r="GL508" s="106"/>
      <c r="GM508" s="106"/>
      <c r="GN508" s="106"/>
      <c r="GO508" s="106"/>
      <c r="GP508" s="106"/>
      <c r="GQ508" s="106"/>
      <c r="GR508" s="106"/>
      <c r="GS508" s="106"/>
      <c r="GT508" s="106"/>
      <c r="GU508" s="106"/>
      <c r="GV508" s="106"/>
      <c r="GW508" s="106"/>
      <c r="GX508" s="106"/>
      <c r="GY508" s="106"/>
      <c r="GZ508" s="106"/>
      <c r="HA508" s="106"/>
      <c r="HB508" s="106"/>
      <c r="HC508" s="106"/>
      <c r="HD508" s="106"/>
      <c r="HE508" s="106"/>
      <c r="HF508" s="106"/>
      <c r="HG508" s="106"/>
      <c r="HH508" s="106"/>
      <c r="HI508" s="106"/>
      <c r="HJ508" s="106"/>
      <c r="HK508" s="106"/>
      <c r="HL508" s="106"/>
      <c r="HM508" s="106"/>
      <c r="HN508" s="106"/>
      <c r="HO508" s="106"/>
    </row>
    <row r="509" spans="1:223" ht="12.75" customHeight="1">
      <c r="A509" s="99" t="s">
        <v>1192</v>
      </c>
      <c r="B509" s="116" t="s">
        <v>1193</v>
      </c>
      <c r="C509" s="136"/>
      <c r="D509" s="58">
        <f>SUM(D510:D511)</f>
        <v>9111.99</v>
      </c>
      <c r="E509" s="58">
        <f>SUM(E510:E512)</f>
        <v>4044.79</v>
      </c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  <c r="AZ509" s="106"/>
      <c r="BA509" s="106"/>
      <c r="BB509" s="106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O509" s="106"/>
      <c r="BP509" s="106"/>
      <c r="BQ509" s="106"/>
      <c r="BR509" s="106"/>
      <c r="BS509" s="106"/>
      <c r="BT509" s="106"/>
      <c r="BU509" s="106"/>
      <c r="BV509" s="106"/>
      <c r="BW509" s="106"/>
      <c r="BX509" s="106"/>
      <c r="BY509" s="106"/>
      <c r="BZ509" s="106"/>
      <c r="CA509" s="106"/>
      <c r="CB509" s="106"/>
      <c r="CC509" s="106"/>
      <c r="CD509" s="106"/>
      <c r="CE509" s="106"/>
      <c r="CF509" s="106"/>
      <c r="CG509" s="106"/>
      <c r="CH509" s="106"/>
      <c r="CI509" s="106"/>
      <c r="CJ509" s="106"/>
      <c r="CK509" s="106"/>
      <c r="CL509" s="106"/>
      <c r="CM509" s="106"/>
      <c r="CN509" s="106"/>
      <c r="CO509" s="106"/>
      <c r="CP509" s="106"/>
      <c r="CQ509" s="106"/>
      <c r="CR509" s="106"/>
      <c r="CS509" s="106"/>
      <c r="CT509" s="106"/>
      <c r="CU509" s="106"/>
      <c r="CV509" s="106"/>
      <c r="CW509" s="106"/>
      <c r="CX509" s="106"/>
      <c r="CY509" s="106"/>
      <c r="CZ509" s="106"/>
      <c r="DA509" s="106"/>
      <c r="DB509" s="106"/>
      <c r="DC509" s="106"/>
      <c r="DD509" s="106"/>
      <c r="DE509" s="106"/>
      <c r="DF509" s="106"/>
      <c r="DG509" s="106"/>
      <c r="DH509" s="106"/>
      <c r="DI509" s="106"/>
      <c r="DJ509" s="106"/>
      <c r="DK509" s="106"/>
      <c r="DL509" s="106"/>
      <c r="DM509" s="106"/>
      <c r="DN509" s="106"/>
      <c r="DO509" s="106"/>
      <c r="DP509" s="106"/>
      <c r="DQ509" s="106"/>
      <c r="DR509" s="106"/>
      <c r="DS509" s="106"/>
      <c r="DT509" s="106"/>
      <c r="DU509" s="106"/>
      <c r="DV509" s="106"/>
      <c r="DW509" s="106"/>
      <c r="DX509" s="106"/>
      <c r="DY509" s="106"/>
      <c r="DZ509" s="106"/>
      <c r="EA509" s="106"/>
      <c r="EB509" s="106"/>
      <c r="EC509" s="106"/>
      <c r="ED509" s="106"/>
      <c r="EE509" s="106"/>
      <c r="EF509" s="106"/>
      <c r="EG509" s="106"/>
      <c r="EH509" s="106"/>
      <c r="EI509" s="106"/>
      <c r="EJ509" s="106"/>
      <c r="EK509" s="106"/>
      <c r="EL509" s="106"/>
      <c r="EM509" s="106"/>
      <c r="EN509" s="106"/>
      <c r="EO509" s="106"/>
      <c r="EP509" s="106"/>
      <c r="EQ509" s="106"/>
      <c r="ER509" s="106"/>
      <c r="ES509" s="106"/>
      <c r="ET509" s="106"/>
      <c r="EU509" s="106"/>
      <c r="EV509" s="106"/>
      <c r="EW509" s="106"/>
      <c r="EX509" s="106"/>
      <c r="EY509" s="106"/>
      <c r="EZ509" s="106"/>
      <c r="FA509" s="106"/>
      <c r="FB509" s="106"/>
      <c r="FC509" s="106"/>
      <c r="FD509" s="106"/>
      <c r="FE509" s="106"/>
      <c r="FF509" s="106"/>
      <c r="FG509" s="106"/>
      <c r="FH509" s="106"/>
      <c r="FI509" s="106"/>
      <c r="FJ509" s="106"/>
      <c r="FK509" s="106"/>
      <c r="FL509" s="106"/>
      <c r="FM509" s="106"/>
      <c r="FN509" s="106"/>
      <c r="FO509" s="106"/>
      <c r="FP509" s="106"/>
      <c r="FQ509" s="106"/>
      <c r="FR509" s="106"/>
      <c r="FS509" s="106"/>
      <c r="FT509" s="106"/>
      <c r="FU509" s="106"/>
      <c r="FV509" s="106"/>
      <c r="FW509" s="106"/>
      <c r="FX509" s="106"/>
      <c r="FY509" s="106"/>
      <c r="FZ509" s="106"/>
      <c r="GA509" s="106"/>
      <c r="GB509" s="106"/>
      <c r="GC509" s="106"/>
      <c r="GD509" s="106"/>
      <c r="GE509" s="106"/>
      <c r="GF509" s="106"/>
      <c r="GG509" s="106"/>
      <c r="GH509" s="106"/>
      <c r="GI509" s="106"/>
      <c r="GJ509" s="106"/>
      <c r="GK509" s="106"/>
      <c r="GL509" s="106"/>
      <c r="GM509" s="106"/>
      <c r="GN509" s="106"/>
      <c r="GO509" s="106"/>
      <c r="GP509" s="106"/>
      <c r="GQ509" s="106"/>
      <c r="GR509" s="106"/>
      <c r="GS509" s="106"/>
      <c r="GT509" s="106"/>
      <c r="GU509" s="106"/>
      <c r="GV509" s="106"/>
      <c r="GW509" s="106"/>
      <c r="GX509" s="106"/>
      <c r="GY509" s="106"/>
      <c r="GZ509" s="106"/>
      <c r="HA509" s="106"/>
      <c r="HB509" s="106"/>
      <c r="HC509" s="106"/>
      <c r="HD509" s="106"/>
      <c r="HE509" s="106"/>
      <c r="HF509" s="106"/>
      <c r="HG509" s="106"/>
      <c r="HH509" s="106"/>
      <c r="HI509" s="106"/>
      <c r="HJ509" s="106"/>
      <c r="HK509" s="106"/>
      <c r="HL509" s="106"/>
      <c r="HM509" s="106"/>
      <c r="HN509" s="106"/>
      <c r="HO509" s="106"/>
    </row>
    <row r="510" spans="1:223" ht="12.75" customHeight="1">
      <c r="A510" s="97" t="s">
        <v>1194</v>
      </c>
      <c r="B510" s="117" t="s">
        <v>1810</v>
      </c>
      <c r="C510" s="139" t="s">
        <v>545</v>
      </c>
      <c r="D510" s="60">
        <v>0</v>
      </c>
      <c r="E510" s="60">
        <v>0</v>
      </c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  <c r="BB510" s="106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O510" s="106"/>
      <c r="BP510" s="106"/>
      <c r="BQ510" s="106"/>
      <c r="BR510" s="106"/>
      <c r="BS510" s="106"/>
      <c r="BT510" s="106"/>
      <c r="BU510" s="106"/>
      <c r="BV510" s="106"/>
      <c r="BW510" s="106"/>
      <c r="BX510" s="106"/>
      <c r="BY510" s="106"/>
      <c r="BZ510" s="106"/>
      <c r="CA510" s="106"/>
      <c r="CB510" s="106"/>
      <c r="CC510" s="106"/>
      <c r="CD510" s="106"/>
      <c r="CE510" s="106"/>
      <c r="CF510" s="106"/>
      <c r="CG510" s="106"/>
      <c r="CH510" s="106"/>
      <c r="CI510" s="106"/>
      <c r="CJ510" s="106"/>
      <c r="CK510" s="106"/>
      <c r="CL510" s="106"/>
      <c r="CM510" s="106"/>
      <c r="CN510" s="106"/>
      <c r="CO510" s="106"/>
      <c r="CP510" s="106"/>
      <c r="CQ510" s="106"/>
      <c r="CR510" s="106"/>
      <c r="CS510" s="106"/>
      <c r="CT510" s="106"/>
      <c r="CU510" s="106"/>
      <c r="CV510" s="106"/>
      <c r="CW510" s="106"/>
      <c r="CX510" s="106"/>
      <c r="CY510" s="106"/>
      <c r="CZ510" s="106"/>
      <c r="DA510" s="106"/>
      <c r="DB510" s="106"/>
      <c r="DC510" s="106"/>
      <c r="DD510" s="106"/>
      <c r="DE510" s="106"/>
      <c r="DF510" s="106"/>
      <c r="DG510" s="106"/>
      <c r="DH510" s="106"/>
      <c r="DI510" s="106"/>
      <c r="DJ510" s="106"/>
      <c r="DK510" s="106"/>
      <c r="DL510" s="106"/>
      <c r="DM510" s="106"/>
      <c r="DN510" s="106"/>
      <c r="DO510" s="106"/>
      <c r="DP510" s="106"/>
      <c r="DQ510" s="106"/>
      <c r="DR510" s="106"/>
      <c r="DS510" s="106"/>
      <c r="DT510" s="106"/>
      <c r="DU510" s="106"/>
      <c r="DV510" s="106"/>
      <c r="DW510" s="106"/>
      <c r="DX510" s="106"/>
      <c r="DY510" s="106"/>
      <c r="DZ510" s="106"/>
      <c r="EA510" s="106"/>
      <c r="EB510" s="106"/>
      <c r="EC510" s="106"/>
      <c r="ED510" s="106"/>
      <c r="EE510" s="106"/>
      <c r="EF510" s="106"/>
      <c r="EG510" s="106"/>
      <c r="EH510" s="106"/>
      <c r="EI510" s="106"/>
      <c r="EJ510" s="106"/>
      <c r="EK510" s="106"/>
      <c r="EL510" s="106"/>
      <c r="EM510" s="106"/>
      <c r="EN510" s="106"/>
      <c r="EO510" s="106"/>
      <c r="EP510" s="106"/>
      <c r="EQ510" s="106"/>
      <c r="ER510" s="106"/>
      <c r="ES510" s="106"/>
      <c r="ET510" s="106"/>
      <c r="EU510" s="106"/>
      <c r="EV510" s="106"/>
      <c r="EW510" s="106"/>
      <c r="EX510" s="106"/>
      <c r="EY510" s="106"/>
      <c r="EZ510" s="106"/>
      <c r="FA510" s="106"/>
      <c r="FB510" s="106"/>
      <c r="FC510" s="106"/>
      <c r="FD510" s="106"/>
      <c r="FE510" s="106"/>
      <c r="FF510" s="106"/>
      <c r="FG510" s="106"/>
      <c r="FH510" s="106"/>
      <c r="FI510" s="106"/>
      <c r="FJ510" s="106"/>
      <c r="FK510" s="106"/>
      <c r="FL510" s="106"/>
      <c r="FM510" s="106"/>
      <c r="FN510" s="106"/>
      <c r="FO510" s="106"/>
      <c r="FP510" s="106"/>
      <c r="FQ510" s="106"/>
      <c r="FR510" s="106"/>
      <c r="FS510" s="106"/>
      <c r="FT510" s="106"/>
      <c r="FU510" s="106"/>
      <c r="FV510" s="106"/>
      <c r="FW510" s="106"/>
      <c r="FX510" s="106"/>
      <c r="FY510" s="106"/>
      <c r="FZ510" s="106"/>
      <c r="GA510" s="106"/>
      <c r="GB510" s="106"/>
      <c r="GC510" s="106"/>
      <c r="GD510" s="106"/>
      <c r="GE510" s="106"/>
      <c r="GF510" s="106"/>
      <c r="GG510" s="106"/>
      <c r="GH510" s="106"/>
      <c r="GI510" s="106"/>
      <c r="GJ510" s="106"/>
      <c r="GK510" s="106"/>
      <c r="GL510" s="106"/>
      <c r="GM510" s="106"/>
      <c r="GN510" s="106"/>
      <c r="GO510" s="106"/>
      <c r="GP510" s="106"/>
      <c r="GQ510" s="106"/>
      <c r="GR510" s="106"/>
      <c r="GS510" s="106"/>
      <c r="GT510" s="106"/>
      <c r="GU510" s="106"/>
      <c r="GV510" s="106"/>
      <c r="GW510" s="106"/>
      <c r="GX510" s="106"/>
      <c r="GY510" s="106"/>
      <c r="GZ510" s="106"/>
      <c r="HA510" s="106"/>
      <c r="HB510" s="106"/>
      <c r="HC510" s="106"/>
      <c r="HD510" s="106"/>
      <c r="HE510" s="106"/>
      <c r="HF510" s="106"/>
      <c r="HG510" s="106"/>
      <c r="HH510" s="106"/>
      <c r="HI510" s="106"/>
      <c r="HJ510" s="106"/>
      <c r="HK510" s="106"/>
      <c r="HL510" s="106"/>
      <c r="HM510" s="106"/>
      <c r="HN510" s="106"/>
      <c r="HO510" s="106"/>
    </row>
    <row r="511" spans="1:223" ht="12.75" customHeight="1">
      <c r="A511" s="97" t="s">
        <v>1196</v>
      </c>
      <c r="B511" s="117" t="s">
        <v>1197</v>
      </c>
      <c r="C511" s="139" t="s">
        <v>29</v>
      </c>
      <c r="D511" s="60">
        <v>9111.99</v>
      </c>
      <c r="E511" s="60">
        <v>568.04</v>
      </c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  <c r="AZ511" s="106"/>
      <c r="BA511" s="106"/>
      <c r="BB511" s="106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 s="106"/>
      <c r="BQ511" s="106"/>
      <c r="BR511" s="106"/>
      <c r="BS511" s="106"/>
      <c r="BT511" s="106"/>
      <c r="BU511" s="106"/>
      <c r="BV511" s="106"/>
      <c r="BW511" s="106"/>
      <c r="BX511" s="106"/>
      <c r="BY511" s="106"/>
      <c r="BZ511" s="106"/>
      <c r="CA511" s="106"/>
      <c r="CB511" s="106"/>
      <c r="CC511" s="106"/>
      <c r="CD511" s="106"/>
      <c r="CE511" s="106"/>
      <c r="CF511" s="106"/>
      <c r="CG511" s="106"/>
      <c r="CH511" s="106"/>
      <c r="CI511" s="106"/>
      <c r="CJ511" s="106"/>
      <c r="CK511" s="106"/>
      <c r="CL511" s="106"/>
      <c r="CM511" s="106"/>
      <c r="CN511" s="106"/>
      <c r="CO511" s="106"/>
      <c r="CP511" s="106"/>
      <c r="CQ511" s="106"/>
      <c r="CR511" s="106"/>
      <c r="CS511" s="106"/>
      <c r="CT511" s="106"/>
      <c r="CU511" s="106"/>
      <c r="CV511" s="106"/>
      <c r="CW511" s="106"/>
      <c r="CX511" s="106"/>
      <c r="CY511" s="106"/>
      <c r="CZ511" s="106"/>
      <c r="DA511" s="106"/>
      <c r="DB511" s="106"/>
      <c r="DC511" s="106"/>
      <c r="DD511" s="106"/>
      <c r="DE511" s="106"/>
      <c r="DF511" s="106"/>
      <c r="DG511" s="106"/>
      <c r="DH511" s="106"/>
      <c r="DI511" s="106"/>
      <c r="DJ511" s="106"/>
      <c r="DK511" s="106"/>
      <c r="DL511" s="106"/>
      <c r="DM511" s="106"/>
      <c r="DN511" s="106"/>
      <c r="DO511" s="106"/>
      <c r="DP511" s="106"/>
      <c r="DQ511" s="106"/>
      <c r="DR511" s="106"/>
      <c r="DS511" s="106"/>
      <c r="DT511" s="106"/>
      <c r="DU511" s="106"/>
      <c r="DV511" s="106"/>
      <c r="DW511" s="106"/>
      <c r="DX511" s="106"/>
      <c r="DY511" s="106"/>
      <c r="DZ511" s="106"/>
      <c r="EA511" s="106"/>
      <c r="EB511" s="106"/>
      <c r="EC511" s="106"/>
      <c r="ED511" s="106"/>
      <c r="EE511" s="106"/>
      <c r="EF511" s="106"/>
      <c r="EG511" s="106"/>
      <c r="EH511" s="106"/>
      <c r="EI511" s="106"/>
      <c r="EJ511" s="106"/>
      <c r="EK511" s="106"/>
      <c r="EL511" s="106"/>
      <c r="EM511" s="106"/>
      <c r="EN511" s="106"/>
      <c r="EO511" s="106"/>
      <c r="EP511" s="106"/>
      <c r="EQ511" s="106"/>
      <c r="ER511" s="106"/>
      <c r="ES511" s="106"/>
      <c r="ET511" s="106"/>
      <c r="EU511" s="106"/>
      <c r="EV511" s="106"/>
      <c r="EW511" s="106"/>
      <c r="EX511" s="106"/>
      <c r="EY511" s="106"/>
      <c r="EZ511" s="106"/>
      <c r="FA511" s="106"/>
      <c r="FB511" s="106"/>
      <c r="FC511" s="106"/>
      <c r="FD511" s="106"/>
      <c r="FE511" s="106"/>
      <c r="FF511" s="106"/>
      <c r="FG511" s="106"/>
      <c r="FH511" s="106"/>
      <c r="FI511" s="106"/>
      <c r="FJ511" s="106"/>
      <c r="FK511" s="106"/>
      <c r="FL511" s="106"/>
      <c r="FM511" s="106"/>
      <c r="FN511" s="106"/>
      <c r="FO511" s="106"/>
      <c r="FP511" s="106"/>
      <c r="FQ511" s="106"/>
      <c r="FR511" s="106"/>
      <c r="FS511" s="106"/>
      <c r="FT511" s="106"/>
      <c r="FU511" s="106"/>
      <c r="FV511" s="106"/>
      <c r="FW511" s="106"/>
      <c r="FX511" s="106"/>
      <c r="FY511" s="106"/>
      <c r="FZ511" s="106"/>
      <c r="GA511" s="106"/>
      <c r="GB511" s="106"/>
      <c r="GC511" s="106"/>
      <c r="GD511" s="106"/>
      <c r="GE511" s="106"/>
      <c r="GF511" s="106"/>
      <c r="GG511" s="106"/>
      <c r="GH511" s="106"/>
      <c r="GI511" s="106"/>
      <c r="GJ511" s="106"/>
      <c r="GK511" s="106"/>
      <c r="GL511" s="106"/>
      <c r="GM511" s="106"/>
      <c r="GN511" s="106"/>
      <c r="GO511" s="106"/>
      <c r="GP511" s="106"/>
      <c r="GQ511" s="106"/>
      <c r="GR511" s="106"/>
      <c r="GS511" s="106"/>
      <c r="GT511" s="106"/>
      <c r="GU511" s="106"/>
      <c r="GV511" s="106"/>
      <c r="GW511" s="106"/>
      <c r="GX511" s="106"/>
      <c r="GY511" s="106"/>
      <c r="GZ511" s="106"/>
      <c r="HA511" s="106"/>
      <c r="HB511" s="106"/>
      <c r="HC511" s="106"/>
      <c r="HD511" s="106"/>
      <c r="HE511" s="106"/>
      <c r="HF511" s="106"/>
      <c r="HG511" s="106"/>
      <c r="HH511" s="106"/>
      <c r="HI511" s="106"/>
      <c r="HJ511" s="106"/>
      <c r="HK511" s="106"/>
      <c r="HL511" s="106"/>
      <c r="HM511" s="106"/>
      <c r="HN511" s="106"/>
      <c r="HO511" s="106"/>
    </row>
    <row r="512" spans="1:223" ht="12.75" customHeight="1">
      <c r="A512" s="97" t="s">
        <v>1811</v>
      </c>
      <c r="B512" s="117" t="s">
        <v>1812</v>
      </c>
      <c r="C512" s="98" t="s">
        <v>537</v>
      </c>
      <c r="D512" s="60"/>
      <c r="E512" s="60">
        <v>3476.75</v>
      </c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  <c r="AZ512" s="106"/>
      <c r="BA512" s="106"/>
      <c r="BB512" s="106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O512" s="106"/>
      <c r="BP512" s="106"/>
      <c r="BQ512" s="106"/>
      <c r="BR512" s="106"/>
      <c r="BS512" s="106"/>
      <c r="BT512" s="106"/>
      <c r="BU512" s="106"/>
      <c r="BV512" s="106"/>
      <c r="BW512" s="106"/>
      <c r="BX512" s="106"/>
      <c r="BY512" s="106"/>
      <c r="BZ512" s="106"/>
      <c r="CA512" s="106"/>
      <c r="CB512" s="106"/>
      <c r="CC512" s="106"/>
      <c r="CD512" s="106"/>
      <c r="CE512" s="106"/>
      <c r="CF512" s="106"/>
      <c r="CG512" s="106"/>
      <c r="CH512" s="106"/>
      <c r="CI512" s="106"/>
      <c r="CJ512" s="106"/>
      <c r="CK512" s="106"/>
      <c r="CL512" s="106"/>
      <c r="CM512" s="106"/>
      <c r="CN512" s="106"/>
      <c r="CO512" s="106"/>
      <c r="CP512" s="106"/>
      <c r="CQ512" s="106"/>
      <c r="CR512" s="106"/>
      <c r="CS512" s="106"/>
      <c r="CT512" s="106"/>
      <c r="CU512" s="106"/>
      <c r="CV512" s="106"/>
      <c r="CW512" s="106"/>
      <c r="CX512" s="106"/>
      <c r="CY512" s="106"/>
      <c r="CZ512" s="106"/>
      <c r="DA512" s="106"/>
      <c r="DB512" s="106"/>
      <c r="DC512" s="106"/>
      <c r="DD512" s="106"/>
      <c r="DE512" s="106"/>
      <c r="DF512" s="106"/>
      <c r="DG512" s="106"/>
      <c r="DH512" s="106"/>
      <c r="DI512" s="106"/>
      <c r="DJ512" s="106"/>
      <c r="DK512" s="106"/>
      <c r="DL512" s="106"/>
      <c r="DM512" s="106"/>
      <c r="DN512" s="106"/>
      <c r="DO512" s="106"/>
      <c r="DP512" s="106"/>
      <c r="DQ512" s="106"/>
      <c r="DR512" s="106"/>
      <c r="DS512" s="106"/>
      <c r="DT512" s="106"/>
      <c r="DU512" s="106"/>
      <c r="DV512" s="106"/>
      <c r="DW512" s="106"/>
      <c r="DX512" s="106"/>
      <c r="DY512" s="106"/>
      <c r="DZ512" s="106"/>
      <c r="EA512" s="106"/>
      <c r="EB512" s="106"/>
      <c r="EC512" s="106"/>
      <c r="ED512" s="106"/>
      <c r="EE512" s="106"/>
      <c r="EF512" s="106"/>
      <c r="EG512" s="106"/>
      <c r="EH512" s="106"/>
      <c r="EI512" s="106"/>
      <c r="EJ512" s="106"/>
      <c r="EK512" s="106"/>
      <c r="EL512" s="106"/>
      <c r="EM512" s="106"/>
      <c r="EN512" s="106"/>
      <c r="EO512" s="106"/>
      <c r="EP512" s="106"/>
      <c r="EQ512" s="106"/>
      <c r="ER512" s="106"/>
      <c r="ES512" s="106"/>
      <c r="ET512" s="106"/>
      <c r="EU512" s="106"/>
      <c r="EV512" s="106"/>
      <c r="EW512" s="106"/>
      <c r="EX512" s="106"/>
      <c r="EY512" s="106"/>
      <c r="EZ512" s="106"/>
      <c r="FA512" s="106"/>
      <c r="FB512" s="106"/>
      <c r="FC512" s="106"/>
      <c r="FD512" s="106"/>
      <c r="FE512" s="106"/>
      <c r="FF512" s="106"/>
      <c r="FG512" s="106"/>
      <c r="FH512" s="106"/>
      <c r="FI512" s="106"/>
      <c r="FJ512" s="106"/>
      <c r="FK512" s="106"/>
      <c r="FL512" s="106"/>
      <c r="FM512" s="106"/>
      <c r="FN512" s="106"/>
      <c r="FO512" s="106"/>
      <c r="FP512" s="106"/>
      <c r="FQ512" s="106"/>
      <c r="FR512" s="106"/>
      <c r="FS512" s="106"/>
      <c r="FT512" s="106"/>
      <c r="FU512" s="106"/>
      <c r="FV512" s="106"/>
      <c r="FW512" s="106"/>
      <c r="FX512" s="106"/>
      <c r="FY512" s="106"/>
      <c r="FZ512" s="106"/>
      <c r="GA512" s="106"/>
      <c r="GB512" s="106"/>
      <c r="GC512" s="106"/>
      <c r="GD512" s="106"/>
      <c r="GE512" s="106"/>
      <c r="GF512" s="106"/>
      <c r="GG512" s="106"/>
      <c r="GH512" s="106"/>
      <c r="GI512" s="106"/>
      <c r="GJ512" s="106"/>
      <c r="GK512" s="106"/>
      <c r="GL512" s="106"/>
      <c r="GM512" s="106"/>
      <c r="GN512" s="106"/>
      <c r="GO512" s="106"/>
      <c r="GP512" s="106"/>
      <c r="GQ512" s="106"/>
      <c r="GR512" s="106"/>
      <c r="GS512" s="106"/>
      <c r="GT512" s="106"/>
      <c r="GU512" s="106"/>
      <c r="GV512" s="106"/>
      <c r="GW512" s="106"/>
      <c r="GX512" s="106"/>
      <c r="GY512" s="106"/>
      <c r="GZ512" s="106"/>
      <c r="HA512" s="106"/>
      <c r="HB512" s="106"/>
      <c r="HC512" s="106"/>
      <c r="HD512" s="106"/>
      <c r="HE512" s="106"/>
      <c r="HF512" s="106"/>
      <c r="HG512" s="106"/>
      <c r="HH512" s="106"/>
      <c r="HI512" s="106"/>
      <c r="HJ512" s="106"/>
      <c r="HK512" s="106"/>
      <c r="HL512" s="106"/>
      <c r="HM512" s="106"/>
      <c r="HN512" s="106"/>
      <c r="HO512" s="106"/>
    </row>
    <row r="513" spans="1:240" ht="12.75" customHeight="1">
      <c r="A513" s="99" t="s">
        <v>1200</v>
      </c>
      <c r="B513" s="116" t="s">
        <v>1813</v>
      </c>
      <c r="C513" s="136" t="s">
        <v>126</v>
      </c>
      <c r="D513" s="58">
        <v>18619.18</v>
      </c>
      <c r="E513" s="58">
        <v>12926.44</v>
      </c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  <c r="AZ513" s="106"/>
      <c r="BA513" s="106"/>
      <c r="BB513" s="106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O513" s="106"/>
      <c r="BP513" s="106"/>
      <c r="BQ513" s="106"/>
      <c r="BR513" s="106"/>
      <c r="BS513" s="106"/>
      <c r="BT513" s="106"/>
      <c r="BU513" s="106"/>
      <c r="BV513" s="106"/>
      <c r="BW513" s="106"/>
      <c r="BX513" s="106"/>
      <c r="BY513" s="106"/>
      <c r="BZ513" s="106"/>
      <c r="CA513" s="106"/>
      <c r="CB513" s="106"/>
      <c r="CC513" s="106"/>
      <c r="CD513" s="106"/>
      <c r="CE513" s="106"/>
      <c r="CF513" s="106"/>
      <c r="CG513" s="106"/>
      <c r="CH513" s="106"/>
      <c r="CI513" s="106"/>
      <c r="CJ513" s="106"/>
      <c r="CK513" s="106"/>
      <c r="CL513" s="106"/>
      <c r="CM513" s="106"/>
      <c r="CN513" s="106"/>
      <c r="CO513" s="106"/>
      <c r="CP513" s="106"/>
      <c r="CQ513" s="106"/>
      <c r="CR513" s="106"/>
      <c r="CS513" s="106"/>
      <c r="CT513" s="106"/>
      <c r="CU513" s="106"/>
      <c r="CV513" s="106"/>
      <c r="CW513" s="106"/>
      <c r="CX513" s="106"/>
      <c r="CY513" s="106"/>
      <c r="CZ513" s="106"/>
      <c r="DA513" s="106"/>
      <c r="DB513" s="106"/>
      <c r="DC513" s="106"/>
      <c r="DD513" s="106"/>
      <c r="DE513" s="106"/>
      <c r="DF513" s="106"/>
      <c r="DG513" s="106"/>
      <c r="DH513" s="106"/>
      <c r="DI513" s="106"/>
      <c r="DJ513" s="106"/>
      <c r="DK513" s="106"/>
      <c r="DL513" s="106"/>
      <c r="DM513" s="106"/>
      <c r="DN513" s="106"/>
      <c r="DO513" s="106"/>
      <c r="DP513" s="106"/>
      <c r="DQ513" s="106"/>
      <c r="DR513" s="106"/>
      <c r="DS513" s="106"/>
      <c r="DT513" s="106"/>
      <c r="DU513" s="106"/>
      <c r="DV513" s="106"/>
      <c r="DW513" s="106"/>
      <c r="DX513" s="106"/>
      <c r="DY513" s="106"/>
      <c r="DZ513" s="106"/>
      <c r="EA513" s="106"/>
      <c r="EB513" s="106"/>
      <c r="EC513" s="106"/>
      <c r="ED513" s="106"/>
      <c r="EE513" s="106"/>
      <c r="EF513" s="106"/>
      <c r="EG513" s="106"/>
      <c r="EH513" s="106"/>
      <c r="EI513" s="106"/>
      <c r="EJ513" s="106"/>
      <c r="EK513" s="106"/>
      <c r="EL513" s="106"/>
      <c r="EM513" s="106"/>
      <c r="EN513" s="106"/>
      <c r="EO513" s="106"/>
      <c r="EP513" s="106"/>
      <c r="EQ513" s="106"/>
      <c r="ER513" s="106"/>
      <c r="ES513" s="106"/>
      <c r="ET513" s="106"/>
      <c r="EU513" s="106"/>
      <c r="EV513" s="106"/>
      <c r="EW513" s="106"/>
      <c r="EX513" s="106"/>
      <c r="EY513" s="106"/>
      <c r="EZ513" s="106"/>
      <c r="FA513" s="106"/>
      <c r="FB513" s="106"/>
      <c r="FC513" s="106"/>
      <c r="FD513" s="106"/>
      <c r="FE513" s="106"/>
      <c r="FF513" s="106"/>
      <c r="FG513" s="106"/>
      <c r="FH513" s="106"/>
      <c r="FI513" s="106"/>
      <c r="FJ513" s="106"/>
      <c r="FK513" s="106"/>
      <c r="FL513" s="106"/>
      <c r="FM513" s="106"/>
      <c r="FN513" s="106"/>
      <c r="FO513" s="106"/>
      <c r="FP513" s="106"/>
      <c r="FQ513" s="106"/>
      <c r="FR513" s="106"/>
      <c r="FS513" s="106"/>
      <c r="FT513" s="106"/>
      <c r="FU513" s="106"/>
      <c r="FV513" s="106"/>
      <c r="FW513" s="106"/>
      <c r="FX513" s="106"/>
      <c r="FY513" s="106"/>
      <c r="FZ513" s="106"/>
      <c r="GA513" s="106"/>
      <c r="GB513" s="106"/>
      <c r="GC513" s="106"/>
      <c r="GD513" s="106"/>
      <c r="GE513" s="106"/>
      <c r="GF513" s="106"/>
      <c r="GG513" s="106"/>
      <c r="GH513" s="106"/>
      <c r="GI513" s="106"/>
      <c r="GJ513" s="106"/>
      <c r="GK513" s="106"/>
      <c r="GL513" s="106"/>
      <c r="GM513" s="106"/>
      <c r="GN513" s="106"/>
      <c r="GO513" s="106"/>
      <c r="GP513" s="106"/>
      <c r="GQ513" s="106"/>
      <c r="GR513" s="106"/>
      <c r="GS513" s="106"/>
      <c r="GT513" s="106"/>
      <c r="GU513" s="106"/>
      <c r="GV513" s="106"/>
      <c r="GW513" s="106"/>
      <c r="GX513" s="106"/>
      <c r="GY513" s="106"/>
      <c r="GZ513" s="106"/>
      <c r="HA513" s="106"/>
      <c r="HB513" s="106"/>
      <c r="HC513" s="106"/>
      <c r="HD513" s="106"/>
      <c r="HE513" s="106"/>
      <c r="HF513" s="106"/>
      <c r="HG513" s="106"/>
      <c r="HH513" s="106"/>
      <c r="HI513" s="106"/>
      <c r="HJ513" s="106"/>
      <c r="HK513" s="106"/>
      <c r="HL513" s="106"/>
      <c r="HM513" s="106"/>
      <c r="HN513" s="106"/>
      <c r="HO513" s="106"/>
    </row>
    <row r="514" spans="1:240">
      <c r="A514" s="99" t="s">
        <v>1202</v>
      </c>
      <c r="B514" s="116" t="s">
        <v>1203</v>
      </c>
      <c r="C514" s="136"/>
      <c r="D514" s="58">
        <f>SUM(D515:D519)</f>
        <v>325832.42</v>
      </c>
      <c r="E514" s="58">
        <f>SUM(E515:E519)</f>
        <v>174172.99</v>
      </c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  <c r="AZ514" s="106"/>
      <c r="BA514" s="106"/>
      <c r="BB514" s="106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O514" s="106"/>
      <c r="BP514" s="106"/>
      <c r="BQ514" s="106"/>
      <c r="BR514" s="106"/>
      <c r="BS514" s="106"/>
      <c r="BT514" s="106"/>
      <c r="BU514" s="106"/>
      <c r="BV514" s="106"/>
      <c r="BW514" s="106"/>
      <c r="BX514" s="106"/>
      <c r="BY514" s="106"/>
      <c r="BZ514" s="106"/>
      <c r="CA514" s="106"/>
      <c r="CB514" s="106"/>
      <c r="CC514" s="106"/>
      <c r="CD514" s="106"/>
      <c r="CE514" s="106"/>
      <c r="CF514" s="106"/>
      <c r="CG514" s="106"/>
      <c r="CH514" s="106"/>
      <c r="CI514" s="106"/>
      <c r="CJ514" s="106"/>
      <c r="CK514" s="106"/>
      <c r="CL514" s="106"/>
      <c r="CM514" s="106"/>
      <c r="CN514" s="106"/>
      <c r="CO514" s="106"/>
      <c r="CP514" s="106"/>
      <c r="CQ514" s="106"/>
      <c r="CR514" s="106"/>
      <c r="CS514" s="106"/>
      <c r="CT514" s="106"/>
      <c r="CU514" s="106"/>
      <c r="CV514" s="106"/>
      <c r="CW514" s="106"/>
      <c r="CX514" s="106"/>
      <c r="CY514" s="106"/>
      <c r="CZ514" s="106"/>
      <c r="DA514" s="106"/>
      <c r="DB514" s="106"/>
      <c r="DC514" s="106"/>
      <c r="DD514" s="106"/>
      <c r="DE514" s="106"/>
      <c r="DF514" s="106"/>
      <c r="DG514" s="106"/>
      <c r="DH514" s="106"/>
      <c r="DI514" s="106"/>
      <c r="DJ514" s="106"/>
      <c r="DK514" s="106"/>
      <c r="DL514" s="106"/>
      <c r="DM514" s="106"/>
      <c r="DN514" s="106"/>
      <c r="DO514" s="106"/>
      <c r="DP514" s="106"/>
      <c r="DQ514" s="106"/>
      <c r="DR514" s="106"/>
      <c r="DS514" s="106"/>
      <c r="DT514" s="106"/>
      <c r="DU514" s="106"/>
      <c r="DV514" s="106"/>
      <c r="DW514" s="106"/>
      <c r="DX514" s="106"/>
      <c r="DY514" s="106"/>
      <c r="DZ514" s="106"/>
      <c r="EA514" s="106"/>
      <c r="EB514" s="106"/>
      <c r="EC514" s="106"/>
      <c r="ED514" s="106"/>
      <c r="EE514" s="106"/>
      <c r="EF514" s="106"/>
      <c r="EG514" s="106"/>
      <c r="EH514" s="106"/>
      <c r="EI514" s="106"/>
      <c r="EJ514" s="106"/>
      <c r="EK514" s="106"/>
      <c r="EL514" s="106"/>
      <c r="EM514" s="106"/>
      <c r="EN514" s="106"/>
      <c r="EO514" s="106"/>
      <c r="EP514" s="106"/>
      <c r="EQ514" s="106"/>
      <c r="ER514" s="106"/>
      <c r="ES514" s="106"/>
      <c r="ET514" s="106"/>
      <c r="EU514" s="106"/>
      <c r="EV514" s="106"/>
      <c r="EW514" s="106"/>
      <c r="EX514" s="106"/>
      <c r="EY514" s="106"/>
      <c r="EZ514" s="106"/>
      <c r="FA514" s="106"/>
      <c r="FB514" s="106"/>
      <c r="FC514" s="106"/>
      <c r="FD514" s="106"/>
      <c r="FE514" s="106"/>
      <c r="FF514" s="106"/>
      <c r="FG514" s="106"/>
      <c r="FH514" s="106"/>
      <c r="FI514" s="106"/>
      <c r="FJ514" s="106"/>
      <c r="FK514" s="106"/>
      <c r="FL514" s="106"/>
      <c r="FM514" s="106"/>
      <c r="FN514" s="106"/>
      <c r="FO514" s="106"/>
      <c r="FP514" s="106"/>
      <c r="FQ514" s="106"/>
      <c r="FR514" s="106"/>
      <c r="FS514" s="106"/>
      <c r="FT514" s="106"/>
      <c r="FU514" s="106"/>
      <c r="FV514" s="106"/>
      <c r="FW514" s="106"/>
      <c r="FX514" s="106"/>
      <c r="FY514" s="106"/>
      <c r="FZ514" s="106"/>
      <c r="GA514" s="106"/>
      <c r="GB514" s="106"/>
      <c r="GC514" s="106"/>
      <c r="GD514" s="106"/>
      <c r="GE514" s="106"/>
      <c r="GF514" s="106"/>
      <c r="GG514" s="106"/>
      <c r="GH514" s="106"/>
      <c r="GI514" s="106"/>
      <c r="GJ514" s="106"/>
      <c r="GK514" s="106"/>
      <c r="GL514" s="106"/>
      <c r="GM514" s="106"/>
      <c r="GN514" s="106"/>
      <c r="GO514" s="106"/>
      <c r="GP514" s="106"/>
      <c r="GQ514" s="106"/>
      <c r="GR514" s="106"/>
      <c r="GS514" s="106"/>
      <c r="GT514" s="106"/>
      <c r="GU514" s="106"/>
      <c r="GV514" s="106"/>
      <c r="GW514" s="106"/>
      <c r="GX514" s="106"/>
      <c r="GY514" s="106"/>
      <c r="GZ514" s="106"/>
      <c r="HA514" s="106"/>
      <c r="HB514" s="106"/>
      <c r="HC514" s="106"/>
      <c r="HD514" s="106"/>
      <c r="HE514" s="106"/>
      <c r="HF514" s="106"/>
      <c r="HG514" s="106"/>
      <c r="HH514" s="106"/>
      <c r="HI514" s="106"/>
      <c r="HJ514" s="106"/>
      <c r="HK514" s="106"/>
      <c r="HL514" s="106"/>
      <c r="HM514" s="106"/>
      <c r="HN514" s="106"/>
      <c r="HO514" s="106"/>
    </row>
    <row r="515" spans="1:240">
      <c r="A515" s="97" t="s">
        <v>1208</v>
      </c>
      <c r="B515" s="117" t="s">
        <v>1209</v>
      </c>
      <c r="C515" s="139" t="s">
        <v>29</v>
      </c>
      <c r="D515" s="60">
        <v>1931.78</v>
      </c>
      <c r="E515" s="60">
        <v>472.46</v>
      </c>
    </row>
    <row r="516" spans="1:240">
      <c r="A516" s="97" t="s">
        <v>1210</v>
      </c>
      <c r="B516" s="117" t="s">
        <v>1211</v>
      </c>
      <c r="C516" s="139" t="s">
        <v>29</v>
      </c>
      <c r="D516" s="60">
        <v>178475.18</v>
      </c>
      <c r="E516" s="60">
        <v>40660.129999999997</v>
      </c>
    </row>
    <row r="517" spans="1:240" s="107" customFormat="1">
      <c r="A517" s="97" t="s">
        <v>1212</v>
      </c>
      <c r="B517" s="117" t="s">
        <v>1213</v>
      </c>
      <c r="C517" s="139" t="s">
        <v>29</v>
      </c>
      <c r="D517" s="60">
        <v>41093.629999999997</v>
      </c>
      <c r="E517" s="60">
        <v>35758.379999999997</v>
      </c>
      <c r="HP517" s="106"/>
      <c r="HQ517" s="106"/>
      <c r="HR517" s="106"/>
      <c r="HS517" s="106"/>
      <c r="HT517" s="106"/>
      <c r="HU517" s="106"/>
      <c r="HV517" s="106"/>
      <c r="HW517" s="106"/>
      <c r="HX517" s="106"/>
      <c r="HY517" s="106"/>
      <c r="HZ517" s="106"/>
      <c r="IA517" s="106"/>
      <c r="IB517" s="106"/>
      <c r="IC517" s="106"/>
      <c r="ID517" s="106"/>
      <c r="IE517" s="106"/>
      <c r="IF517" s="106"/>
    </row>
    <row r="518" spans="1:240" s="107" customFormat="1">
      <c r="A518" s="97" t="s">
        <v>1214</v>
      </c>
      <c r="B518" s="117" t="s">
        <v>1215</v>
      </c>
      <c r="C518" s="139" t="s">
        <v>29</v>
      </c>
      <c r="D518" s="60">
        <v>50742.2</v>
      </c>
      <c r="E518" s="60">
        <v>23746.69</v>
      </c>
      <c r="HP518" s="106"/>
      <c r="HQ518" s="106"/>
      <c r="HR518" s="106"/>
      <c r="HS518" s="106"/>
      <c r="HT518" s="106"/>
      <c r="HU518" s="106"/>
      <c r="HV518" s="106"/>
      <c r="HW518" s="106"/>
      <c r="HX518" s="106"/>
      <c r="HY518" s="106"/>
      <c r="HZ518" s="106"/>
      <c r="IA518" s="106"/>
      <c r="IB518" s="106"/>
      <c r="IC518" s="106"/>
      <c r="ID518" s="106"/>
      <c r="IE518" s="106"/>
      <c r="IF518" s="106"/>
    </row>
    <row r="519" spans="1:240" s="107" customFormat="1">
      <c r="A519" s="97" t="s">
        <v>1218</v>
      </c>
      <c r="B519" s="117" t="s">
        <v>1219</v>
      </c>
      <c r="C519" s="139" t="s">
        <v>29</v>
      </c>
      <c r="D519" s="60">
        <v>53589.63</v>
      </c>
      <c r="E519" s="60">
        <v>73535.33</v>
      </c>
      <c r="HP519" s="106"/>
      <c r="HQ519" s="106"/>
      <c r="HR519" s="106"/>
      <c r="HS519" s="106"/>
      <c r="HT519" s="106"/>
      <c r="HU519" s="106"/>
      <c r="HV519" s="106"/>
      <c r="HW519" s="106"/>
      <c r="HX519" s="106"/>
      <c r="HY519" s="106"/>
      <c r="HZ519" s="106"/>
      <c r="IA519" s="106"/>
      <c r="IB519" s="106"/>
      <c r="IC519" s="106"/>
      <c r="ID519" s="106"/>
      <c r="IE519" s="106"/>
      <c r="IF519" s="106"/>
    </row>
    <row r="520" spans="1:240" s="107" customFormat="1">
      <c r="A520" s="129" t="s">
        <v>1222</v>
      </c>
      <c r="B520" s="130" t="s">
        <v>1223</v>
      </c>
      <c r="C520" s="131"/>
      <c r="D520" s="128">
        <f>SUM(D521+D526)</f>
        <v>9041466.6900000013</v>
      </c>
      <c r="E520" s="128">
        <f>SUM(E521+E526)</f>
        <v>16722028.379999997</v>
      </c>
      <c r="HP520" s="106"/>
      <c r="HQ520" s="106"/>
      <c r="HR520" s="106"/>
      <c r="HS520" s="106"/>
      <c r="HT520" s="106"/>
      <c r="HU520" s="106"/>
      <c r="HV520" s="106"/>
      <c r="HW520" s="106"/>
      <c r="HX520" s="106"/>
      <c r="HY520" s="106"/>
      <c r="HZ520" s="106"/>
      <c r="IA520" s="106"/>
      <c r="IB520" s="106"/>
      <c r="IC520" s="106"/>
      <c r="ID520" s="106"/>
      <c r="IE520" s="106"/>
      <c r="IF520" s="106"/>
    </row>
    <row r="521" spans="1:240" s="107" customFormat="1">
      <c r="A521" s="132" t="s">
        <v>1224</v>
      </c>
      <c r="B521" s="133" t="s">
        <v>1814</v>
      </c>
      <c r="C521" s="134"/>
      <c r="D521" s="135">
        <f>D522</f>
        <v>62607</v>
      </c>
      <c r="E521" s="135">
        <f>E522</f>
        <v>51704.9</v>
      </c>
      <c r="HP521" s="106"/>
      <c r="HQ521" s="106"/>
      <c r="HR521" s="106"/>
      <c r="HS521" s="106"/>
      <c r="HT521" s="106"/>
      <c r="HU521" s="106"/>
      <c r="HV521" s="106"/>
      <c r="HW521" s="106"/>
      <c r="HX521" s="106"/>
      <c r="HY521" s="106"/>
      <c r="HZ521" s="106"/>
      <c r="IA521" s="106"/>
      <c r="IB521" s="106"/>
      <c r="IC521" s="106"/>
      <c r="ID521" s="106"/>
      <c r="IE521" s="106"/>
      <c r="IF521" s="106"/>
    </row>
    <row r="522" spans="1:240" s="107" customFormat="1">
      <c r="A522" s="99" t="s">
        <v>1815</v>
      </c>
      <c r="B522" s="116" t="s">
        <v>1816</v>
      </c>
      <c r="C522" s="136"/>
      <c r="D522" s="58">
        <f>SUM(D523:D525)</f>
        <v>62607</v>
      </c>
      <c r="E522" s="58">
        <f>SUM(E523:E525)</f>
        <v>51704.9</v>
      </c>
      <c r="HP522" s="106"/>
      <c r="HQ522" s="106"/>
      <c r="HR522" s="106"/>
      <c r="HS522" s="106"/>
      <c r="HT522" s="106"/>
      <c r="HU522" s="106"/>
      <c r="HV522" s="106"/>
      <c r="HW522" s="106"/>
      <c r="HX522" s="106"/>
      <c r="HY522" s="106"/>
      <c r="HZ522" s="106"/>
      <c r="IA522" s="106"/>
      <c r="IB522" s="106"/>
      <c r="IC522" s="106"/>
      <c r="ID522" s="106"/>
      <c r="IE522" s="106"/>
      <c r="IF522" s="106"/>
    </row>
    <row r="523" spans="1:240" s="107" customFormat="1" hidden="1">
      <c r="A523" s="97" t="s">
        <v>1232</v>
      </c>
      <c r="B523" s="117" t="s">
        <v>1817</v>
      </c>
      <c r="C523" s="139" t="s">
        <v>29</v>
      </c>
      <c r="D523" s="60">
        <v>27990</v>
      </c>
      <c r="E523" s="60"/>
      <c r="HP523" s="106"/>
      <c r="HQ523" s="106"/>
      <c r="HR523" s="106"/>
      <c r="HS523" s="106"/>
      <c r="HT523" s="106"/>
      <c r="HU523" s="106"/>
      <c r="HV523" s="106"/>
      <c r="HW523" s="106"/>
      <c r="HX523" s="106"/>
      <c r="HY523" s="106"/>
      <c r="HZ523" s="106"/>
      <c r="IA523" s="106"/>
      <c r="IB523" s="106"/>
      <c r="IC523" s="106"/>
      <c r="ID523" s="106"/>
      <c r="IE523" s="106"/>
      <c r="IF523" s="106"/>
    </row>
    <row r="524" spans="1:240" s="107" customFormat="1" hidden="1">
      <c r="A524" s="97" t="s">
        <v>1228</v>
      </c>
      <c r="B524" s="117" t="s">
        <v>1818</v>
      </c>
      <c r="C524" s="139" t="s">
        <v>343</v>
      </c>
      <c r="D524" s="60">
        <v>34617</v>
      </c>
      <c r="E524" s="60">
        <v>47795</v>
      </c>
      <c r="HP524" s="106"/>
      <c r="HQ524" s="106"/>
      <c r="HR524" s="106"/>
      <c r="HS524" s="106"/>
      <c r="HT524" s="106"/>
      <c r="HU524" s="106"/>
      <c r="HV524" s="106"/>
      <c r="HW524" s="106"/>
      <c r="HX524" s="106"/>
      <c r="HY524" s="106"/>
      <c r="HZ524" s="106"/>
      <c r="IA524" s="106"/>
      <c r="IB524" s="106"/>
      <c r="IC524" s="106"/>
      <c r="ID524" s="106"/>
      <c r="IE524" s="106"/>
      <c r="IF524" s="106"/>
    </row>
    <row r="525" spans="1:240" s="107" customFormat="1" hidden="1">
      <c r="A525" s="97" t="s">
        <v>1230</v>
      </c>
      <c r="B525" s="117" t="s">
        <v>1231</v>
      </c>
      <c r="C525" s="139" t="s">
        <v>601</v>
      </c>
      <c r="D525" s="60"/>
      <c r="E525" s="60">
        <v>3909.9</v>
      </c>
      <c r="HP525" s="106"/>
      <c r="HQ525" s="106"/>
      <c r="HR525" s="106"/>
      <c r="HS525" s="106"/>
      <c r="HT525" s="106"/>
      <c r="HU525" s="106"/>
      <c r="HV525" s="106"/>
      <c r="HW525" s="106"/>
      <c r="HX525" s="106"/>
      <c r="HY525" s="106"/>
      <c r="HZ525" s="106"/>
      <c r="IA525" s="106"/>
      <c r="IB525" s="106"/>
      <c r="IC525" s="106"/>
      <c r="ID525" s="106"/>
      <c r="IE525" s="106"/>
      <c r="IF525" s="106"/>
    </row>
    <row r="526" spans="1:240" s="107" customFormat="1">
      <c r="A526" s="132" t="s">
        <v>1233</v>
      </c>
      <c r="B526" s="133" t="s">
        <v>1819</v>
      </c>
      <c r="C526" s="134"/>
      <c r="D526" s="135">
        <f>SUM(D534+D527+D532)</f>
        <v>8978859.6900000013</v>
      </c>
      <c r="E526" s="135">
        <f>SUM(E534+E527+E532)</f>
        <v>16670323.479999997</v>
      </c>
      <c r="HP526" s="106"/>
      <c r="HQ526" s="106"/>
      <c r="HR526" s="106"/>
      <c r="HS526" s="106"/>
      <c r="HT526" s="106"/>
      <c r="HU526" s="106"/>
      <c r="HV526" s="106"/>
      <c r="HW526" s="106"/>
      <c r="HX526" s="106"/>
      <c r="HY526" s="106"/>
      <c r="HZ526" s="106"/>
      <c r="IA526" s="106"/>
      <c r="IB526" s="106"/>
      <c r="IC526" s="106"/>
      <c r="ID526" s="106"/>
      <c r="IE526" s="106"/>
      <c r="IF526" s="106"/>
    </row>
    <row r="527" spans="1:240" s="107" customFormat="1">
      <c r="A527" s="101" t="s">
        <v>1820</v>
      </c>
      <c r="B527" s="102" t="s">
        <v>1821</v>
      </c>
      <c r="C527" s="136"/>
      <c r="D527" s="58">
        <f>SUM(D528:D529)</f>
        <v>32733.41</v>
      </c>
      <c r="E527" s="58">
        <f>SUM(E528:E531)</f>
        <v>8187.87</v>
      </c>
      <c r="HP527" s="106"/>
      <c r="HQ527" s="106"/>
      <c r="HR527" s="106"/>
      <c r="HS527" s="106"/>
      <c r="HT527" s="106"/>
      <c r="HU527" s="106"/>
      <c r="HV527" s="106"/>
      <c r="HW527" s="106"/>
      <c r="HX527" s="106"/>
      <c r="HY527" s="106"/>
      <c r="HZ527" s="106"/>
      <c r="IA527" s="106"/>
      <c r="IB527" s="106"/>
      <c r="IC527" s="106"/>
      <c r="ID527" s="106"/>
      <c r="IE527" s="106"/>
      <c r="IF527" s="106"/>
    </row>
    <row r="528" spans="1:240" s="107" customFormat="1" ht="13.5" hidden="1" customHeight="1">
      <c r="A528" s="97" t="s">
        <v>1822</v>
      </c>
      <c r="B528" s="102" t="s">
        <v>1823</v>
      </c>
      <c r="C528" s="139" t="s">
        <v>29</v>
      </c>
      <c r="D528" s="60">
        <v>10783.41</v>
      </c>
      <c r="E528" s="60">
        <v>0.5</v>
      </c>
      <c r="HP528" s="106"/>
      <c r="HQ528" s="106"/>
      <c r="HR528" s="106"/>
      <c r="HS528" s="106"/>
      <c r="HT528" s="106"/>
      <c r="HU528" s="106"/>
      <c r="HV528" s="106"/>
      <c r="HW528" s="106"/>
      <c r="HX528" s="106"/>
      <c r="HY528" s="106"/>
      <c r="HZ528" s="106"/>
      <c r="IA528" s="106"/>
      <c r="IB528" s="106"/>
      <c r="IC528" s="106"/>
      <c r="ID528" s="106"/>
      <c r="IE528" s="106"/>
      <c r="IF528" s="106"/>
    </row>
    <row r="529" spans="1:240" s="107" customFormat="1" ht="13.5" hidden="1" customHeight="1">
      <c r="A529" s="97" t="s">
        <v>1824</v>
      </c>
      <c r="B529" s="102" t="s">
        <v>1825</v>
      </c>
      <c r="C529" s="139" t="s">
        <v>624</v>
      </c>
      <c r="D529" s="60">
        <v>21950</v>
      </c>
      <c r="E529" s="60">
        <v>0</v>
      </c>
      <c r="HP529" s="106"/>
      <c r="HQ529" s="106"/>
      <c r="HR529" s="106"/>
      <c r="HS529" s="106"/>
      <c r="HT529" s="106"/>
      <c r="HU529" s="106"/>
      <c r="HV529" s="106"/>
      <c r="HW529" s="106"/>
      <c r="HX529" s="106"/>
      <c r="HY529" s="106"/>
      <c r="HZ529" s="106"/>
      <c r="IA529" s="106"/>
      <c r="IB529" s="106"/>
      <c r="IC529" s="106"/>
      <c r="ID529" s="106"/>
      <c r="IE529" s="106"/>
      <c r="IF529" s="106"/>
    </row>
    <row r="530" spans="1:240" s="107" customFormat="1" ht="13.5" hidden="1" customHeight="1">
      <c r="A530" s="97" t="s">
        <v>1826</v>
      </c>
      <c r="B530" s="102" t="s">
        <v>1827</v>
      </c>
      <c r="C530" s="139" t="s">
        <v>173</v>
      </c>
      <c r="D530" s="60"/>
      <c r="E530" s="60">
        <v>8171.13</v>
      </c>
      <c r="HP530" s="106"/>
      <c r="HQ530" s="106"/>
      <c r="HR530" s="106"/>
      <c r="HS530" s="106"/>
      <c r="HT530" s="106"/>
      <c r="HU530" s="106"/>
      <c r="HV530" s="106"/>
      <c r="HW530" s="106"/>
      <c r="HX530" s="106"/>
      <c r="HY530" s="106"/>
      <c r="HZ530" s="106"/>
      <c r="IA530" s="106"/>
      <c r="IB530" s="106"/>
      <c r="IC530" s="106"/>
      <c r="ID530" s="106"/>
      <c r="IE530" s="106"/>
      <c r="IF530" s="106"/>
    </row>
    <row r="531" spans="1:240" s="107" customFormat="1" ht="13.5" hidden="1" customHeight="1">
      <c r="A531" s="97" t="s">
        <v>1828</v>
      </c>
      <c r="B531" s="102" t="s">
        <v>1829</v>
      </c>
      <c r="C531" s="139" t="s">
        <v>173</v>
      </c>
      <c r="D531" s="60"/>
      <c r="E531" s="60">
        <v>16.239999999999998</v>
      </c>
      <c r="HP531" s="106"/>
      <c r="HQ531" s="106"/>
      <c r="HR531" s="106"/>
      <c r="HS531" s="106"/>
      <c r="HT531" s="106"/>
      <c r="HU531" s="106"/>
      <c r="HV531" s="106"/>
      <c r="HW531" s="106"/>
      <c r="HX531" s="106"/>
      <c r="HY531" s="106"/>
      <c r="HZ531" s="106"/>
      <c r="IA531" s="106"/>
      <c r="IB531" s="106"/>
      <c r="IC531" s="106"/>
      <c r="ID531" s="106"/>
      <c r="IE531" s="106"/>
      <c r="IF531" s="106"/>
    </row>
    <row r="532" spans="1:240" s="107" customFormat="1">
      <c r="A532" s="101" t="s">
        <v>1235</v>
      </c>
      <c r="B532" s="102" t="s">
        <v>1236</v>
      </c>
      <c r="C532" s="136"/>
      <c r="D532" s="58">
        <f>D533</f>
        <v>6070761.29</v>
      </c>
      <c r="E532" s="58">
        <f>E533</f>
        <v>4450604.47</v>
      </c>
      <c r="HP532" s="106"/>
      <c r="HQ532" s="106"/>
      <c r="HR532" s="106"/>
      <c r="HS532" s="106"/>
      <c r="HT532" s="106"/>
      <c r="HU532" s="106"/>
      <c r="HV532" s="106"/>
      <c r="HW532" s="106"/>
      <c r="HX532" s="106"/>
      <c r="HY532" s="106"/>
      <c r="HZ532" s="106"/>
      <c r="IA532" s="106"/>
      <c r="IB532" s="106"/>
      <c r="IC532" s="106"/>
      <c r="ID532" s="106"/>
      <c r="IE532" s="106"/>
      <c r="IF532" s="106"/>
    </row>
    <row r="533" spans="1:240" s="107" customFormat="1">
      <c r="A533" s="97" t="s">
        <v>1237</v>
      </c>
      <c r="B533" s="102" t="s">
        <v>1236</v>
      </c>
      <c r="C533" s="139" t="s">
        <v>173</v>
      </c>
      <c r="D533" s="60">
        <v>6070761.29</v>
      </c>
      <c r="E533" s="60">
        <v>4450604.47</v>
      </c>
      <c r="HP533" s="106"/>
      <c r="HQ533" s="106"/>
      <c r="HR533" s="106"/>
      <c r="HS533" s="106"/>
      <c r="HT533" s="106"/>
      <c r="HU533" s="106"/>
      <c r="HV533" s="106"/>
      <c r="HW533" s="106"/>
      <c r="HX533" s="106"/>
      <c r="HY533" s="106"/>
      <c r="HZ533" s="106"/>
      <c r="IA533" s="106"/>
      <c r="IB533" s="106"/>
      <c r="IC533" s="106"/>
      <c r="ID533" s="106"/>
      <c r="IE533" s="106"/>
      <c r="IF533" s="106"/>
    </row>
    <row r="534" spans="1:240" s="107" customFormat="1">
      <c r="A534" s="99" t="s">
        <v>1226</v>
      </c>
      <c r="B534" s="116" t="s">
        <v>1830</v>
      </c>
      <c r="C534" s="136"/>
      <c r="D534" s="58">
        <f>SUM(D535:D536,D541:D557)</f>
        <v>2875364.99</v>
      </c>
      <c r="E534" s="58">
        <f>SUM(E535:E536,E541:E559)</f>
        <v>12211531.139999997</v>
      </c>
      <c r="HP534" s="106"/>
      <c r="HQ534" s="106"/>
      <c r="HR534" s="106"/>
      <c r="HS534" s="106"/>
      <c r="HT534" s="106"/>
      <c r="HU534" s="106"/>
      <c r="HV534" s="106"/>
      <c r="HW534" s="106"/>
      <c r="HX534" s="106"/>
      <c r="HY534" s="106"/>
      <c r="HZ534" s="106"/>
      <c r="IA534" s="106"/>
      <c r="IB534" s="106"/>
      <c r="IC534" s="106"/>
      <c r="ID534" s="106"/>
      <c r="IE534" s="106"/>
      <c r="IF534" s="106"/>
    </row>
    <row r="535" spans="1:240" hidden="1">
      <c r="A535" s="97" t="s">
        <v>1239</v>
      </c>
      <c r="B535" s="117" t="s">
        <v>1831</v>
      </c>
      <c r="C535" s="139" t="s">
        <v>29</v>
      </c>
      <c r="D535" s="60">
        <v>23359.29</v>
      </c>
      <c r="E535" s="60"/>
    </row>
    <row r="536" spans="1:240" hidden="1">
      <c r="A536" s="97" t="s">
        <v>1832</v>
      </c>
      <c r="B536" s="117" t="s">
        <v>1245</v>
      </c>
      <c r="C536" s="139"/>
      <c r="D536" s="60">
        <f>SUM(D537:D540)</f>
        <v>205914.79</v>
      </c>
      <c r="E536" s="60">
        <f>SUM(E537:E540)</f>
        <v>3772955.33</v>
      </c>
    </row>
    <row r="537" spans="1:240" hidden="1">
      <c r="A537" s="97" t="s">
        <v>1833</v>
      </c>
      <c r="B537" s="117" t="s">
        <v>1247</v>
      </c>
      <c r="C537" s="139" t="s">
        <v>173</v>
      </c>
      <c r="D537" s="60">
        <v>1760.24</v>
      </c>
      <c r="E537" s="60">
        <v>5040.2299999999996</v>
      </c>
    </row>
    <row r="538" spans="1:240" hidden="1">
      <c r="A538" s="97" t="s">
        <v>1834</v>
      </c>
      <c r="B538" s="117" t="s">
        <v>1835</v>
      </c>
      <c r="C538" s="139" t="s">
        <v>488</v>
      </c>
      <c r="D538" s="60">
        <v>1.68</v>
      </c>
      <c r="E538" s="60">
        <v>403.96</v>
      </c>
    </row>
    <row r="539" spans="1:240" hidden="1">
      <c r="A539" s="97" t="s">
        <v>1836</v>
      </c>
      <c r="B539" s="117" t="s">
        <v>1837</v>
      </c>
      <c r="C539" s="139" t="s">
        <v>29</v>
      </c>
      <c r="D539" s="60">
        <v>202845.11</v>
      </c>
      <c r="E539" s="60"/>
    </row>
    <row r="540" spans="1:240" hidden="1">
      <c r="A540" s="97" t="s">
        <v>1838</v>
      </c>
      <c r="B540" s="117" t="s">
        <v>1249</v>
      </c>
      <c r="C540" s="139" t="s">
        <v>173</v>
      </c>
      <c r="D540" s="60">
        <v>1307.76</v>
      </c>
      <c r="E540" s="60">
        <v>3767511.14</v>
      </c>
    </row>
    <row r="541" spans="1:240" hidden="1">
      <c r="A541" s="97" t="s">
        <v>1243</v>
      </c>
      <c r="B541" s="117" t="s">
        <v>1238</v>
      </c>
      <c r="C541" s="139" t="s">
        <v>29</v>
      </c>
      <c r="D541" s="60">
        <v>1190312.3600000001</v>
      </c>
      <c r="E541" s="60">
        <v>403602.29</v>
      </c>
    </row>
    <row r="542" spans="1:240" hidden="1">
      <c r="A542" s="97" t="s">
        <v>1250</v>
      </c>
      <c r="B542" s="117" t="s">
        <v>1245</v>
      </c>
      <c r="C542" s="139" t="s">
        <v>29</v>
      </c>
      <c r="D542" s="60">
        <v>563702.44999999995</v>
      </c>
      <c r="E542" s="60">
        <v>710493.16</v>
      </c>
    </row>
    <row r="543" spans="1:240" ht="12.75" hidden="1" customHeight="1">
      <c r="A543" s="97" t="s">
        <v>1251</v>
      </c>
      <c r="B543" s="117" t="s">
        <v>1839</v>
      </c>
      <c r="C543" s="98" t="s">
        <v>218</v>
      </c>
      <c r="D543" s="60">
        <v>22176.46</v>
      </c>
      <c r="E543" s="60">
        <v>180025.85</v>
      </c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6"/>
      <c r="AV543" s="106"/>
      <c r="AW543" s="106"/>
      <c r="AX543" s="106"/>
      <c r="AY543" s="106"/>
      <c r="AZ543" s="106"/>
      <c r="BA543" s="106"/>
      <c r="BB543" s="106"/>
      <c r="BC543" s="106"/>
      <c r="BD543" s="106"/>
      <c r="BE543" s="106"/>
      <c r="BF543" s="106"/>
      <c r="BG543" s="106"/>
      <c r="BH543" s="106"/>
      <c r="BI543" s="106"/>
      <c r="BJ543" s="106"/>
      <c r="BK543" s="106"/>
      <c r="BL543" s="106"/>
      <c r="BM543" s="106"/>
      <c r="BN543" s="106"/>
      <c r="BO543" s="106"/>
      <c r="BP543" s="106"/>
      <c r="BQ543" s="106"/>
      <c r="BR543" s="106"/>
      <c r="BS543" s="106"/>
      <c r="BT543" s="106"/>
      <c r="BU543" s="106"/>
      <c r="BV543" s="106"/>
      <c r="BW543" s="106"/>
      <c r="BX543" s="106"/>
      <c r="BY543" s="106"/>
      <c r="BZ543" s="106"/>
      <c r="CA543" s="106"/>
      <c r="CB543" s="106"/>
      <c r="CC543" s="106"/>
      <c r="CD543" s="106"/>
      <c r="CE543" s="106"/>
      <c r="CF543" s="106"/>
      <c r="CG543" s="106"/>
      <c r="CH543" s="106"/>
      <c r="CI543" s="106"/>
      <c r="CJ543" s="106"/>
      <c r="CK543" s="106"/>
      <c r="CL543" s="106"/>
      <c r="CM543" s="106"/>
      <c r="CN543" s="106"/>
      <c r="CO543" s="106"/>
      <c r="CP543" s="106"/>
      <c r="CQ543" s="106"/>
      <c r="CR543" s="106"/>
      <c r="CS543" s="106"/>
      <c r="CT543" s="106"/>
      <c r="CU543" s="106"/>
      <c r="CV543" s="106"/>
      <c r="CW543" s="106"/>
      <c r="CX543" s="106"/>
      <c r="CY543" s="106"/>
      <c r="CZ543" s="106"/>
      <c r="DA543" s="106"/>
      <c r="DB543" s="106"/>
      <c r="DC543" s="106"/>
      <c r="DD543" s="106"/>
      <c r="DE543" s="106"/>
      <c r="DF543" s="106"/>
      <c r="DG543" s="106"/>
      <c r="DH543" s="106"/>
      <c r="DI543" s="106"/>
      <c r="DJ543" s="106"/>
      <c r="DK543" s="106"/>
      <c r="DL543" s="106"/>
      <c r="DM543" s="106"/>
      <c r="DN543" s="106"/>
      <c r="DO543" s="106"/>
      <c r="DP543" s="106"/>
      <c r="DQ543" s="106"/>
      <c r="DR543" s="106"/>
      <c r="DS543" s="106"/>
      <c r="DT543" s="106"/>
      <c r="DU543" s="106"/>
      <c r="DV543" s="106"/>
      <c r="DW543" s="106"/>
      <c r="DX543" s="106"/>
      <c r="DY543" s="106"/>
      <c r="DZ543" s="106"/>
      <c r="EA543" s="106"/>
      <c r="EB543" s="106"/>
      <c r="EC543" s="106"/>
      <c r="ED543" s="106"/>
      <c r="EE543" s="106"/>
      <c r="EF543" s="106"/>
      <c r="EG543" s="106"/>
      <c r="EH543" s="106"/>
      <c r="EI543" s="106"/>
      <c r="EJ543" s="106"/>
      <c r="EK543" s="106"/>
      <c r="EL543" s="106"/>
      <c r="EM543" s="106"/>
      <c r="EN543" s="106"/>
      <c r="EO543" s="106"/>
      <c r="EP543" s="106"/>
      <c r="EQ543" s="106"/>
      <c r="ER543" s="106"/>
      <c r="ES543" s="106"/>
      <c r="ET543" s="106"/>
      <c r="EU543" s="106"/>
      <c r="EV543" s="106"/>
      <c r="EW543" s="106"/>
      <c r="EX543" s="106"/>
      <c r="EY543" s="106"/>
      <c r="EZ543" s="106"/>
      <c r="FA543" s="106"/>
      <c r="FB543" s="106"/>
      <c r="FC543" s="106"/>
      <c r="FD543" s="106"/>
      <c r="FE543" s="106"/>
      <c r="FF543" s="106"/>
      <c r="FG543" s="106"/>
      <c r="FH543" s="106"/>
      <c r="FI543" s="106"/>
      <c r="FJ543" s="106"/>
      <c r="FK543" s="106"/>
      <c r="FL543" s="106"/>
      <c r="FM543" s="106"/>
      <c r="FN543" s="106"/>
      <c r="FO543" s="106"/>
      <c r="FP543" s="106"/>
      <c r="FQ543" s="106"/>
      <c r="FR543" s="106"/>
      <c r="FS543" s="106"/>
      <c r="FT543" s="106"/>
      <c r="FU543" s="106"/>
      <c r="FV543" s="106"/>
      <c r="FW543" s="106"/>
      <c r="FX543" s="106"/>
      <c r="FY543" s="106"/>
      <c r="FZ543" s="106"/>
      <c r="GA543" s="106"/>
      <c r="GB543" s="106"/>
      <c r="GC543" s="106"/>
      <c r="GD543" s="106"/>
      <c r="GE543" s="106"/>
      <c r="GF543" s="106"/>
      <c r="GG543" s="106"/>
      <c r="GH543" s="106"/>
      <c r="GI543" s="106"/>
      <c r="GJ543" s="106"/>
      <c r="GK543" s="106"/>
      <c r="GL543" s="106"/>
      <c r="GM543" s="106"/>
      <c r="GN543" s="106"/>
      <c r="GO543" s="106"/>
      <c r="GP543" s="106"/>
      <c r="GQ543" s="106"/>
      <c r="GR543" s="106"/>
      <c r="GS543" s="106"/>
      <c r="GT543" s="106"/>
      <c r="GU543" s="106"/>
      <c r="GV543" s="106"/>
      <c r="GW543" s="106"/>
      <c r="GX543" s="106"/>
      <c r="GY543" s="106"/>
      <c r="GZ543" s="106"/>
      <c r="HA543" s="106"/>
      <c r="HB543" s="106"/>
      <c r="HC543" s="106"/>
      <c r="HD543" s="106"/>
      <c r="HE543" s="106"/>
      <c r="HF543" s="106"/>
      <c r="HG543" s="106"/>
      <c r="HH543" s="106"/>
      <c r="HI543" s="106"/>
      <c r="HJ543" s="106"/>
      <c r="HK543" s="106"/>
      <c r="HL543" s="106"/>
      <c r="HM543" s="106"/>
      <c r="HN543" s="106"/>
      <c r="HO543" s="106"/>
    </row>
    <row r="544" spans="1:240" ht="12.75" hidden="1" customHeight="1">
      <c r="A544" s="97" t="s">
        <v>1840</v>
      </c>
      <c r="B544" s="117" t="s">
        <v>1841</v>
      </c>
      <c r="C544" s="98" t="s">
        <v>173</v>
      </c>
      <c r="D544" s="60"/>
      <c r="E544" s="60">
        <v>6808974.9699999997</v>
      </c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106"/>
      <c r="AR544" s="106"/>
      <c r="AS544" s="106"/>
      <c r="AT544" s="106"/>
      <c r="AU544" s="106"/>
      <c r="AV544" s="106"/>
      <c r="AW544" s="106"/>
      <c r="AX544" s="106"/>
      <c r="AY544" s="106"/>
      <c r="AZ544" s="106"/>
      <c r="BA544" s="106"/>
      <c r="BB544" s="106"/>
      <c r="BC544" s="106"/>
      <c r="BD544" s="106"/>
      <c r="BE544" s="106"/>
      <c r="BF544" s="106"/>
      <c r="BG544" s="106"/>
      <c r="BH544" s="106"/>
      <c r="BI544" s="106"/>
      <c r="BJ544" s="106"/>
      <c r="BK544" s="106"/>
      <c r="BL544" s="106"/>
      <c r="BM544" s="106"/>
      <c r="BN544" s="106"/>
      <c r="BO544" s="106"/>
      <c r="BP544" s="106"/>
      <c r="BQ544" s="106"/>
      <c r="BR544" s="106"/>
      <c r="BS544" s="106"/>
      <c r="BT544" s="106"/>
      <c r="BU544" s="106"/>
      <c r="BV544" s="106"/>
      <c r="BW544" s="106"/>
      <c r="BX544" s="106"/>
      <c r="BY544" s="106"/>
      <c r="BZ544" s="106"/>
      <c r="CA544" s="106"/>
      <c r="CB544" s="106"/>
      <c r="CC544" s="106"/>
      <c r="CD544" s="106"/>
      <c r="CE544" s="106"/>
      <c r="CF544" s="106"/>
      <c r="CG544" s="106"/>
      <c r="CH544" s="106"/>
      <c r="CI544" s="106"/>
      <c r="CJ544" s="106"/>
      <c r="CK544" s="106"/>
      <c r="CL544" s="106"/>
      <c r="CM544" s="106"/>
      <c r="CN544" s="106"/>
      <c r="CO544" s="106"/>
      <c r="CP544" s="106"/>
      <c r="CQ544" s="106"/>
      <c r="CR544" s="106"/>
      <c r="CS544" s="106"/>
      <c r="CT544" s="106"/>
      <c r="CU544" s="106"/>
      <c r="CV544" s="106"/>
      <c r="CW544" s="106"/>
      <c r="CX544" s="106"/>
      <c r="CY544" s="106"/>
      <c r="CZ544" s="106"/>
      <c r="DA544" s="106"/>
      <c r="DB544" s="106"/>
      <c r="DC544" s="106"/>
      <c r="DD544" s="106"/>
      <c r="DE544" s="106"/>
      <c r="DF544" s="106"/>
      <c r="DG544" s="106"/>
      <c r="DH544" s="106"/>
      <c r="DI544" s="106"/>
      <c r="DJ544" s="106"/>
      <c r="DK544" s="106"/>
      <c r="DL544" s="106"/>
      <c r="DM544" s="106"/>
      <c r="DN544" s="106"/>
      <c r="DO544" s="106"/>
      <c r="DP544" s="106"/>
      <c r="DQ544" s="106"/>
      <c r="DR544" s="106"/>
      <c r="DS544" s="106"/>
      <c r="DT544" s="106"/>
      <c r="DU544" s="106"/>
      <c r="DV544" s="106"/>
      <c r="DW544" s="106"/>
      <c r="DX544" s="106"/>
      <c r="DY544" s="106"/>
      <c r="DZ544" s="106"/>
      <c r="EA544" s="106"/>
      <c r="EB544" s="106"/>
      <c r="EC544" s="106"/>
      <c r="ED544" s="106"/>
      <c r="EE544" s="106"/>
      <c r="EF544" s="106"/>
      <c r="EG544" s="106"/>
      <c r="EH544" s="106"/>
      <c r="EI544" s="106"/>
      <c r="EJ544" s="106"/>
      <c r="EK544" s="106"/>
      <c r="EL544" s="106"/>
      <c r="EM544" s="106"/>
      <c r="EN544" s="106"/>
      <c r="EO544" s="106"/>
      <c r="EP544" s="106"/>
      <c r="EQ544" s="106"/>
      <c r="ER544" s="106"/>
      <c r="ES544" s="106"/>
      <c r="ET544" s="106"/>
      <c r="EU544" s="106"/>
      <c r="EV544" s="106"/>
      <c r="EW544" s="106"/>
      <c r="EX544" s="106"/>
      <c r="EY544" s="106"/>
      <c r="EZ544" s="106"/>
      <c r="FA544" s="106"/>
      <c r="FB544" s="106"/>
      <c r="FC544" s="106"/>
      <c r="FD544" s="106"/>
      <c r="FE544" s="106"/>
      <c r="FF544" s="106"/>
      <c r="FG544" s="106"/>
      <c r="FH544" s="106"/>
      <c r="FI544" s="106"/>
      <c r="FJ544" s="106"/>
      <c r="FK544" s="106"/>
      <c r="FL544" s="106"/>
      <c r="FM544" s="106"/>
      <c r="FN544" s="106"/>
      <c r="FO544" s="106"/>
      <c r="FP544" s="106"/>
      <c r="FQ544" s="106"/>
      <c r="FR544" s="106"/>
      <c r="FS544" s="106"/>
      <c r="FT544" s="106"/>
      <c r="FU544" s="106"/>
      <c r="FV544" s="106"/>
      <c r="FW544" s="106"/>
      <c r="FX544" s="106"/>
      <c r="FY544" s="106"/>
      <c r="FZ544" s="106"/>
      <c r="GA544" s="106"/>
      <c r="GB544" s="106"/>
      <c r="GC544" s="106"/>
      <c r="GD544" s="106"/>
      <c r="GE544" s="106"/>
      <c r="GF544" s="106"/>
      <c r="GG544" s="106"/>
      <c r="GH544" s="106"/>
      <c r="GI544" s="106"/>
      <c r="GJ544" s="106"/>
      <c r="GK544" s="106"/>
      <c r="GL544" s="106"/>
      <c r="GM544" s="106"/>
      <c r="GN544" s="106"/>
      <c r="GO544" s="106"/>
      <c r="GP544" s="106"/>
      <c r="GQ544" s="106"/>
      <c r="GR544" s="106"/>
      <c r="GS544" s="106"/>
      <c r="GT544" s="106"/>
      <c r="GU544" s="106"/>
      <c r="GV544" s="106"/>
      <c r="GW544" s="106"/>
      <c r="GX544" s="106"/>
      <c r="GY544" s="106"/>
      <c r="GZ544" s="106"/>
      <c r="HA544" s="106"/>
      <c r="HB544" s="106"/>
      <c r="HC544" s="106"/>
      <c r="HD544" s="106"/>
      <c r="HE544" s="106"/>
      <c r="HF544" s="106"/>
      <c r="HG544" s="106"/>
      <c r="HH544" s="106"/>
      <c r="HI544" s="106"/>
      <c r="HJ544" s="106"/>
      <c r="HK544" s="106"/>
      <c r="HL544" s="106"/>
      <c r="HM544" s="106"/>
      <c r="HN544" s="106"/>
      <c r="HO544" s="106"/>
    </row>
    <row r="545" spans="1:240" ht="12.75" hidden="1" customHeight="1">
      <c r="A545" s="97" t="s">
        <v>1253</v>
      </c>
      <c r="B545" s="117" t="s">
        <v>1842</v>
      </c>
      <c r="C545" s="139" t="s">
        <v>482</v>
      </c>
      <c r="D545" s="60">
        <v>374</v>
      </c>
      <c r="E545" s="60">
        <v>31.29</v>
      </c>
    </row>
    <row r="546" spans="1:240" ht="12.75" hidden="1" customHeight="1">
      <c r="A546" s="97" t="s">
        <v>1255</v>
      </c>
      <c r="B546" s="117" t="s">
        <v>1843</v>
      </c>
      <c r="C546" s="139" t="s">
        <v>494</v>
      </c>
      <c r="D546" s="60"/>
      <c r="E546" s="60"/>
    </row>
    <row r="547" spans="1:240" ht="12.75" hidden="1" customHeight="1">
      <c r="A547" s="97" t="s">
        <v>1257</v>
      </c>
      <c r="B547" s="117" t="s">
        <v>1844</v>
      </c>
      <c r="C547" s="139" t="s">
        <v>488</v>
      </c>
      <c r="D547" s="60"/>
      <c r="E547" s="60"/>
    </row>
    <row r="548" spans="1:240" ht="12.75" hidden="1" customHeight="1">
      <c r="A548" s="97" t="s">
        <v>1259</v>
      </c>
      <c r="B548" s="117" t="s">
        <v>1845</v>
      </c>
      <c r="C548" s="139" t="s">
        <v>506</v>
      </c>
      <c r="D548" s="60"/>
      <c r="E548" s="60">
        <v>2556</v>
      </c>
    </row>
    <row r="549" spans="1:240" ht="12.75" hidden="1" customHeight="1">
      <c r="A549" s="97" t="s">
        <v>1263</v>
      </c>
      <c r="B549" s="117" t="s">
        <v>1846</v>
      </c>
      <c r="C549" s="139" t="s">
        <v>260</v>
      </c>
      <c r="D549" s="60"/>
      <c r="E549" s="60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/>
      <c r="AQ549" s="106"/>
      <c r="AR549" s="106"/>
      <c r="AS549" s="106"/>
      <c r="AT549" s="106"/>
      <c r="AU549" s="106"/>
      <c r="AV549" s="106"/>
      <c r="AW549" s="106"/>
      <c r="AX549" s="106"/>
      <c r="AY549" s="106"/>
      <c r="AZ549" s="106"/>
      <c r="BA549" s="106"/>
      <c r="BB549" s="106"/>
      <c r="BC549" s="106"/>
      <c r="BD549" s="106"/>
      <c r="BE549" s="106"/>
      <c r="BF549" s="106"/>
      <c r="BG549" s="106"/>
      <c r="BH549" s="106"/>
      <c r="BI549" s="106"/>
      <c r="BJ549" s="106"/>
      <c r="BK549" s="106"/>
      <c r="BL549" s="106"/>
      <c r="BM549" s="106"/>
      <c r="BN549" s="106"/>
      <c r="BO549" s="106"/>
      <c r="BP549" s="106"/>
      <c r="BQ549" s="106"/>
      <c r="BR549" s="106"/>
      <c r="BS549" s="106"/>
      <c r="BT549" s="106"/>
      <c r="BU549" s="106"/>
      <c r="BV549" s="106"/>
      <c r="BW549" s="106"/>
      <c r="BX549" s="106"/>
      <c r="BY549" s="106"/>
      <c r="BZ549" s="106"/>
      <c r="CA549" s="106"/>
      <c r="CB549" s="106"/>
      <c r="CC549" s="106"/>
      <c r="CD549" s="106"/>
      <c r="CE549" s="106"/>
      <c r="CF549" s="106"/>
      <c r="CG549" s="106"/>
      <c r="CH549" s="106"/>
      <c r="CI549" s="106"/>
      <c r="CJ549" s="106"/>
      <c r="CK549" s="106"/>
      <c r="CL549" s="106"/>
      <c r="CM549" s="106"/>
      <c r="CN549" s="106"/>
      <c r="CO549" s="106"/>
      <c r="CP549" s="106"/>
      <c r="CQ549" s="106"/>
      <c r="CR549" s="106"/>
      <c r="CS549" s="106"/>
      <c r="CT549" s="106"/>
      <c r="CU549" s="106"/>
      <c r="CV549" s="106"/>
      <c r="CW549" s="106"/>
      <c r="CX549" s="106"/>
      <c r="CY549" s="106"/>
      <c r="CZ549" s="106"/>
      <c r="DA549" s="106"/>
      <c r="DB549" s="106"/>
      <c r="DC549" s="106"/>
      <c r="DD549" s="106"/>
      <c r="DE549" s="106"/>
      <c r="DF549" s="106"/>
      <c r="DG549" s="106"/>
      <c r="DH549" s="106"/>
      <c r="DI549" s="106"/>
      <c r="DJ549" s="106"/>
      <c r="DK549" s="106"/>
      <c r="DL549" s="106"/>
      <c r="DM549" s="106"/>
      <c r="DN549" s="106"/>
      <c r="DO549" s="106"/>
      <c r="DP549" s="106"/>
      <c r="DQ549" s="106"/>
      <c r="DR549" s="106"/>
      <c r="DS549" s="106"/>
      <c r="DT549" s="106"/>
      <c r="DU549" s="106"/>
      <c r="DV549" s="106"/>
      <c r="DW549" s="106"/>
      <c r="DX549" s="106"/>
      <c r="DY549" s="106"/>
      <c r="DZ549" s="106"/>
      <c r="EA549" s="106"/>
      <c r="EB549" s="106"/>
      <c r="EC549" s="106"/>
      <c r="ED549" s="106"/>
      <c r="EE549" s="106"/>
      <c r="EF549" s="106"/>
      <c r="EG549" s="106"/>
      <c r="EH549" s="106"/>
      <c r="EI549" s="106"/>
      <c r="EJ549" s="106"/>
      <c r="EK549" s="106"/>
      <c r="EL549" s="106"/>
      <c r="EM549" s="106"/>
      <c r="EN549" s="106"/>
      <c r="EO549" s="106"/>
      <c r="EP549" s="106"/>
      <c r="EQ549" s="106"/>
      <c r="ER549" s="106"/>
      <c r="ES549" s="106"/>
      <c r="ET549" s="106"/>
      <c r="EU549" s="106"/>
      <c r="EV549" s="106"/>
      <c r="EW549" s="106"/>
      <c r="EX549" s="106"/>
      <c r="EY549" s="106"/>
      <c r="EZ549" s="106"/>
      <c r="FA549" s="106"/>
      <c r="FB549" s="106"/>
      <c r="FC549" s="106"/>
      <c r="FD549" s="106"/>
      <c r="FE549" s="106"/>
      <c r="FF549" s="106"/>
      <c r="FG549" s="106"/>
      <c r="FH549" s="106"/>
      <c r="FI549" s="106"/>
      <c r="FJ549" s="106"/>
      <c r="FK549" s="106"/>
      <c r="FL549" s="106"/>
      <c r="FM549" s="106"/>
      <c r="FN549" s="106"/>
      <c r="FO549" s="106"/>
      <c r="FP549" s="106"/>
      <c r="FQ549" s="106"/>
      <c r="FR549" s="106"/>
      <c r="FS549" s="106"/>
      <c r="FT549" s="106"/>
      <c r="FU549" s="106"/>
      <c r="FV549" s="106"/>
      <c r="FW549" s="106"/>
      <c r="FX549" s="106"/>
      <c r="FY549" s="106"/>
      <c r="FZ549" s="106"/>
      <c r="GA549" s="106"/>
      <c r="GB549" s="106"/>
      <c r="GC549" s="106"/>
      <c r="GD549" s="106"/>
      <c r="GE549" s="106"/>
      <c r="GF549" s="106"/>
      <c r="GG549" s="106"/>
      <c r="GH549" s="106"/>
      <c r="GI549" s="106"/>
      <c r="GJ549" s="106"/>
      <c r="GK549" s="106"/>
      <c r="GL549" s="106"/>
      <c r="GM549" s="106"/>
      <c r="GN549" s="106"/>
      <c r="GO549" s="106"/>
      <c r="GP549" s="106"/>
      <c r="GQ549" s="106"/>
      <c r="GR549" s="106"/>
      <c r="GS549" s="106"/>
      <c r="GT549" s="106"/>
      <c r="GU549" s="106"/>
      <c r="GV549" s="106"/>
      <c r="GW549" s="106"/>
      <c r="GX549" s="106"/>
      <c r="GY549" s="106"/>
      <c r="GZ549" s="106"/>
      <c r="HA549" s="106"/>
      <c r="HB549" s="106"/>
      <c r="HC549" s="106"/>
      <c r="HD549" s="106"/>
      <c r="HE549" s="106"/>
      <c r="HF549" s="106"/>
      <c r="HG549" s="106"/>
      <c r="HH549" s="106"/>
      <c r="HI549" s="106"/>
      <c r="HJ549" s="106"/>
      <c r="HK549" s="106"/>
      <c r="HL549" s="106"/>
      <c r="HM549" s="106"/>
      <c r="HN549" s="106"/>
      <c r="HO549" s="106"/>
    </row>
    <row r="550" spans="1:240" ht="12.75" hidden="1" customHeight="1">
      <c r="A550" s="168" t="s">
        <v>1265</v>
      </c>
      <c r="B550" s="169" t="s">
        <v>1847</v>
      </c>
      <c r="C550" s="170" t="s">
        <v>408</v>
      </c>
      <c r="D550" s="60">
        <v>70507.63</v>
      </c>
      <c r="E550" s="60">
        <v>28774.11</v>
      </c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/>
      <c r="AQ550" s="106"/>
      <c r="AR550" s="106"/>
      <c r="AS550" s="106"/>
      <c r="AT550" s="106"/>
      <c r="AU550" s="106"/>
      <c r="AV550" s="106"/>
      <c r="AW550" s="106"/>
      <c r="AX550" s="106"/>
      <c r="AY550" s="106"/>
      <c r="AZ550" s="106"/>
      <c r="BA550" s="106"/>
      <c r="BB550" s="106"/>
      <c r="BC550" s="106"/>
      <c r="BD550" s="106"/>
      <c r="BE550" s="106"/>
      <c r="BF550" s="106"/>
      <c r="BG550" s="106"/>
      <c r="BH550" s="106"/>
      <c r="BI550" s="106"/>
      <c r="BJ550" s="106"/>
      <c r="BK550" s="106"/>
      <c r="BL550" s="106"/>
      <c r="BM550" s="106"/>
      <c r="BN550" s="106"/>
      <c r="BO550" s="106"/>
      <c r="BP550" s="106"/>
      <c r="BQ550" s="106"/>
      <c r="BR550" s="106"/>
      <c r="BS550" s="106"/>
      <c r="BT550" s="106"/>
      <c r="BU550" s="106"/>
      <c r="BV550" s="106"/>
      <c r="BW550" s="106"/>
      <c r="BX550" s="106"/>
      <c r="BY550" s="106"/>
      <c r="BZ550" s="106"/>
      <c r="CA550" s="106"/>
      <c r="CB550" s="106"/>
      <c r="CC550" s="106"/>
      <c r="CD550" s="106"/>
      <c r="CE550" s="106"/>
      <c r="CF550" s="106"/>
      <c r="CG550" s="106"/>
      <c r="CH550" s="106"/>
      <c r="CI550" s="106"/>
      <c r="CJ550" s="106"/>
      <c r="CK550" s="106"/>
      <c r="CL550" s="106"/>
      <c r="CM550" s="106"/>
      <c r="CN550" s="106"/>
      <c r="CO550" s="106"/>
      <c r="CP550" s="106"/>
      <c r="CQ550" s="106"/>
      <c r="CR550" s="106"/>
      <c r="CS550" s="106"/>
      <c r="CT550" s="106"/>
      <c r="CU550" s="106"/>
      <c r="CV550" s="106"/>
      <c r="CW550" s="106"/>
      <c r="CX550" s="106"/>
      <c r="CY550" s="106"/>
      <c r="CZ550" s="106"/>
      <c r="DA550" s="106"/>
      <c r="DB550" s="106"/>
      <c r="DC550" s="106"/>
      <c r="DD550" s="106"/>
      <c r="DE550" s="106"/>
      <c r="DF550" s="106"/>
      <c r="DG550" s="106"/>
      <c r="DH550" s="106"/>
      <c r="DI550" s="106"/>
      <c r="DJ550" s="106"/>
      <c r="DK550" s="106"/>
      <c r="DL550" s="106"/>
      <c r="DM550" s="106"/>
      <c r="DN550" s="106"/>
      <c r="DO550" s="106"/>
      <c r="DP550" s="106"/>
      <c r="DQ550" s="106"/>
      <c r="DR550" s="106"/>
      <c r="DS550" s="106"/>
      <c r="DT550" s="106"/>
      <c r="DU550" s="106"/>
      <c r="DV550" s="106"/>
      <c r="DW550" s="106"/>
      <c r="DX550" s="106"/>
      <c r="DY550" s="106"/>
      <c r="DZ550" s="106"/>
      <c r="EA550" s="106"/>
      <c r="EB550" s="106"/>
      <c r="EC550" s="106"/>
      <c r="ED550" s="106"/>
      <c r="EE550" s="106"/>
      <c r="EF550" s="106"/>
      <c r="EG550" s="106"/>
      <c r="EH550" s="106"/>
      <c r="EI550" s="106"/>
      <c r="EJ550" s="106"/>
      <c r="EK550" s="106"/>
      <c r="EL550" s="106"/>
      <c r="EM550" s="106"/>
      <c r="EN550" s="106"/>
      <c r="EO550" s="106"/>
      <c r="EP550" s="106"/>
      <c r="EQ550" s="106"/>
      <c r="ER550" s="106"/>
      <c r="ES550" s="106"/>
      <c r="ET550" s="106"/>
      <c r="EU550" s="106"/>
      <c r="EV550" s="106"/>
      <c r="EW550" s="106"/>
      <c r="EX550" s="106"/>
      <c r="EY550" s="106"/>
      <c r="EZ550" s="106"/>
      <c r="FA550" s="106"/>
      <c r="FB550" s="106"/>
      <c r="FC550" s="106"/>
      <c r="FD550" s="106"/>
      <c r="FE550" s="106"/>
      <c r="FF550" s="106"/>
      <c r="FG550" s="106"/>
      <c r="FH550" s="106"/>
      <c r="FI550" s="106"/>
      <c r="FJ550" s="106"/>
      <c r="FK550" s="106"/>
      <c r="FL550" s="106"/>
      <c r="FM550" s="106"/>
      <c r="FN550" s="106"/>
      <c r="FO550" s="106"/>
      <c r="FP550" s="106"/>
      <c r="FQ550" s="106"/>
      <c r="FR550" s="106"/>
      <c r="FS550" s="106"/>
      <c r="FT550" s="106"/>
      <c r="FU550" s="106"/>
      <c r="FV550" s="106"/>
      <c r="FW550" s="106"/>
      <c r="FX550" s="106"/>
      <c r="FY550" s="106"/>
      <c r="FZ550" s="106"/>
      <c r="GA550" s="106"/>
      <c r="GB550" s="106"/>
      <c r="GC550" s="106"/>
      <c r="GD550" s="106"/>
      <c r="GE550" s="106"/>
      <c r="GF550" s="106"/>
      <c r="GG550" s="106"/>
      <c r="GH550" s="106"/>
      <c r="GI550" s="106"/>
      <c r="GJ550" s="106"/>
      <c r="GK550" s="106"/>
      <c r="GL550" s="106"/>
      <c r="GM550" s="106"/>
      <c r="GN550" s="106"/>
      <c r="GO550" s="106"/>
      <c r="GP550" s="106"/>
      <c r="GQ550" s="106"/>
      <c r="GR550" s="106"/>
      <c r="GS550" s="106"/>
      <c r="GT550" s="106"/>
      <c r="GU550" s="106"/>
      <c r="GV550" s="106"/>
      <c r="GW550" s="106"/>
      <c r="GX550" s="106"/>
      <c r="GY550" s="106"/>
      <c r="GZ550" s="106"/>
      <c r="HA550" s="106"/>
      <c r="HB550" s="106"/>
      <c r="HC550" s="106"/>
      <c r="HD550" s="106"/>
      <c r="HE550" s="106"/>
      <c r="HF550" s="106"/>
      <c r="HG550" s="106"/>
      <c r="HH550" s="106"/>
      <c r="HI550" s="106"/>
      <c r="HJ550" s="106"/>
      <c r="HK550" s="106"/>
      <c r="HL550" s="106"/>
      <c r="HM550" s="106"/>
      <c r="HN550" s="106"/>
      <c r="HO550" s="106"/>
    </row>
    <row r="551" spans="1:240" ht="12.75" hidden="1" customHeight="1">
      <c r="A551" s="97" t="s">
        <v>1267</v>
      </c>
      <c r="B551" s="117" t="s">
        <v>1848</v>
      </c>
      <c r="C551" s="139" t="s">
        <v>123</v>
      </c>
      <c r="D551" s="60">
        <v>748834.41</v>
      </c>
      <c r="E551" s="60">
        <v>255888.36</v>
      </c>
    </row>
    <row r="552" spans="1:240" s="107" customFormat="1" ht="12.75" hidden="1" customHeight="1">
      <c r="A552" s="97" t="s">
        <v>1269</v>
      </c>
      <c r="B552" s="97" t="s">
        <v>1270</v>
      </c>
      <c r="C552" s="98" t="s">
        <v>485</v>
      </c>
      <c r="D552" s="60"/>
      <c r="E552" s="60"/>
      <c r="HP552" s="106"/>
      <c r="HQ552" s="106"/>
      <c r="HR552" s="106"/>
      <c r="HS552" s="106"/>
      <c r="HT552" s="106"/>
      <c r="HU552" s="106"/>
      <c r="HV552" s="106"/>
      <c r="HW552" s="106"/>
      <c r="HX552" s="106"/>
      <c r="HY552" s="106"/>
      <c r="HZ552" s="106"/>
      <c r="IA552" s="106"/>
      <c r="IB552" s="106"/>
      <c r="IC552" s="106"/>
      <c r="ID552" s="106"/>
      <c r="IE552" s="106"/>
      <c r="IF552" s="106"/>
    </row>
    <row r="553" spans="1:240" s="107" customFormat="1" ht="12.75" hidden="1" customHeight="1">
      <c r="A553" s="97" t="s">
        <v>1849</v>
      </c>
      <c r="B553" s="117" t="s">
        <v>1850</v>
      </c>
      <c r="C553" s="139" t="s">
        <v>450</v>
      </c>
      <c r="D553" s="60"/>
      <c r="E553" s="60"/>
      <c r="HP553" s="106"/>
      <c r="HQ553" s="106"/>
      <c r="HR553" s="106"/>
      <c r="HS553" s="106"/>
      <c r="HT553" s="106"/>
      <c r="HU553" s="106"/>
      <c r="HV553" s="106"/>
      <c r="HW553" s="106"/>
      <c r="HX553" s="106"/>
      <c r="HY553" s="106"/>
      <c r="HZ553" s="106"/>
      <c r="IA553" s="106"/>
      <c r="IB553" s="106"/>
      <c r="IC553" s="106"/>
      <c r="ID553" s="106"/>
      <c r="IE553" s="106"/>
      <c r="IF553" s="106"/>
    </row>
    <row r="554" spans="1:240" s="107" customFormat="1" ht="12.75" hidden="1" customHeight="1">
      <c r="A554" s="97" t="s">
        <v>1851</v>
      </c>
      <c r="B554" s="117" t="s">
        <v>1852</v>
      </c>
      <c r="C554" s="139" t="s">
        <v>402</v>
      </c>
      <c r="D554" s="60"/>
      <c r="E554" s="60">
        <v>1690.37</v>
      </c>
      <c r="HP554" s="106"/>
      <c r="HQ554" s="106"/>
      <c r="HR554" s="106"/>
      <c r="HS554" s="106"/>
      <c r="HT554" s="106"/>
      <c r="HU554" s="106"/>
      <c r="HV554" s="106"/>
      <c r="HW554" s="106"/>
      <c r="HX554" s="106"/>
      <c r="HY554" s="106"/>
      <c r="HZ554" s="106"/>
      <c r="IA554" s="106"/>
      <c r="IB554" s="106"/>
      <c r="IC554" s="106"/>
      <c r="ID554" s="106"/>
      <c r="IE554" s="106"/>
      <c r="IF554" s="106"/>
    </row>
    <row r="555" spans="1:240" s="107" customFormat="1" ht="12.75" hidden="1" customHeight="1">
      <c r="A555" s="97" t="s">
        <v>1853</v>
      </c>
      <c r="B555" s="117" t="s">
        <v>1854</v>
      </c>
      <c r="C555" s="139" t="s">
        <v>29</v>
      </c>
      <c r="D555" s="60"/>
      <c r="E555" s="60"/>
      <c r="HP555" s="106"/>
      <c r="HQ555" s="106"/>
      <c r="HR555" s="106"/>
      <c r="HS555" s="106"/>
      <c r="HT555" s="106"/>
      <c r="HU555" s="106"/>
      <c r="HV555" s="106"/>
      <c r="HW555" s="106"/>
      <c r="HX555" s="106"/>
      <c r="HY555" s="106"/>
      <c r="HZ555" s="106"/>
      <c r="IA555" s="106"/>
      <c r="IB555" s="106"/>
      <c r="IC555" s="106"/>
      <c r="ID555" s="106"/>
      <c r="IE555" s="106"/>
      <c r="IF555" s="106"/>
    </row>
    <row r="556" spans="1:240" s="107" customFormat="1" ht="12.75" hidden="1" customHeight="1">
      <c r="A556" s="97" t="s">
        <v>1855</v>
      </c>
      <c r="B556" s="117" t="s">
        <v>1856</v>
      </c>
      <c r="C556" s="139" t="s">
        <v>1857</v>
      </c>
      <c r="D556" s="60"/>
      <c r="E556" s="60"/>
      <c r="HP556" s="106"/>
      <c r="HQ556" s="106"/>
      <c r="HR556" s="106"/>
      <c r="HS556" s="106"/>
      <c r="HT556" s="106"/>
      <c r="HU556" s="106"/>
      <c r="HV556" s="106"/>
      <c r="HW556" s="106"/>
      <c r="HX556" s="106"/>
      <c r="HY556" s="106"/>
      <c r="HZ556" s="106"/>
      <c r="IA556" s="106"/>
      <c r="IB556" s="106"/>
      <c r="IC556" s="106"/>
      <c r="ID556" s="106"/>
      <c r="IE556" s="106"/>
      <c r="IF556" s="106"/>
    </row>
    <row r="557" spans="1:240" s="107" customFormat="1" ht="12.75" hidden="1" customHeight="1">
      <c r="A557" s="97" t="s">
        <v>1858</v>
      </c>
      <c r="B557" s="117" t="s">
        <v>1859</v>
      </c>
      <c r="C557" s="139" t="s">
        <v>221</v>
      </c>
      <c r="D557" s="60">
        <v>50183.6</v>
      </c>
      <c r="E557" s="60">
        <v>39350.69</v>
      </c>
      <c r="HP557" s="106"/>
      <c r="HQ557" s="106"/>
      <c r="HR557" s="106"/>
      <c r="HS557" s="106"/>
      <c r="HT557" s="106"/>
      <c r="HU557" s="106"/>
      <c r="HV557" s="106"/>
      <c r="HW557" s="106"/>
      <c r="HX557" s="106"/>
      <c r="HY557" s="106"/>
      <c r="HZ557" s="106"/>
      <c r="IA557" s="106"/>
      <c r="IB557" s="106"/>
      <c r="IC557" s="106"/>
      <c r="ID557" s="106"/>
      <c r="IE557" s="106"/>
      <c r="IF557" s="106"/>
    </row>
    <row r="558" spans="1:240" s="107" customFormat="1" ht="12.75" hidden="1" customHeight="1">
      <c r="A558" s="97" t="s">
        <v>1860</v>
      </c>
      <c r="B558" s="117" t="s">
        <v>1861</v>
      </c>
      <c r="C558" s="139" t="s">
        <v>1653</v>
      </c>
      <c r="D558" s="60"/>
      <c r="E558" s="60">
        <v>6884.72</v>
      </c>
      <c r="HP558" s="106"/>
      <c r="HQ558" s="106"/>
      <c r="HR558" s="106"/>
      <c r="HS558" s="106"/>
      <c r="HT558" s="106"/>
      <c r="HU558" s="106"/>
      <c r="HV558" s="106"/>
      <c r="HW558" s="106"/>
      <c r="HX558" s="106"/>
      <c r="HY558" s="106"/>
      <c r="HZ558" s="106"/>
      <c r="IA558" s="106"/>
      <c r="IB558" s="106"/>
      <c r="IC558" s="106"/>
      <c r="ID558" s="106"/>
      <c r="IE558" s="106"/>
      <c r="IF558" s="106"/>
    </row>
    <row r="559" spans="1:240" s="107" customFormat="1" ht="12.75" hidden="1" customHeight="1">
      <c r="A559" s="97" t="s">
        <v>1862</v>
      </c>
      <c r="B559" s="117" t="s">
        <v>1863</v>
      </c>
      <c r="C559" s="139" t="s">
        <v>334</v>
      </c>
      <c r="D559" s="60"/>
      <c r="E559" s="60">
        <v>304</v>
      </c>
      <c r="HP559" s="106"/>
      <c r="HQ559" s="106"/>
      <c r="HR559" s="106"/>
      <c r="HS559" s="106"/>
      <c r="HT559" s="106"/>
      <c r="HU559" s="106"/>
      <c r="HV559" s="106"/>
      <c r="HW559" s="106"/>
      <c r="HX559" s="106"/>
      <c r="HY559" s="106"/>
      <c r="HZ559" s="106"/>
      <c r="IA559" s="106"/>
      <c r="IB559" s="106"/>
      <c r="IC559" s="106"/>
      <c r="ID559" s="106"/>
      <c r="IE559" s="106"/>
      <c r="IF559" s="106"/>
    </row>
    <row r="560" spans="1:240" s="107" customFormat="1">
      <c r="A560" s="129" t="s">
        <v>1273</v>
      </c>
      <c r="B560" s="130" t="s">
        <v>1274</v>
      </c>
      <c r="C560" s="131"/>
      <c r="D560" s="128">
        <f>SUM(D561+D576+D570)</f>
        <v>8870440.8499999978</v>
      </c>
      <c r="E560" s="128">
        <f>SUM(E561+E576+E570)</f>
        <v>8279244.4900000002</v>
      </c>
      <c r="HP560" s="106"/>
      <c r="HQ560" s="106"/>
      <c r="HR560" s="106"/>
      <c r="HS560" s="106"/>
      <c r="HT560" s="106"/>
      <c r="HU560" s="106"/>
      <c r="HV560" s="106"/>
      <c r="HW560" s="106"/>
      <c r="HX560" s="106"/>
      <c r="HY560" s="106"/>
      <c r="HZ560" s="106"/>
      <c r="IA560" s="106"/>
      <c r="IB560" s="106"/>
      <c r="IC560" s="106"/>
      <c r="ID560" s="106"/>
      <c r="IE560" s="106"/>
      <c r="IF560" s="106"/>
    </row>
    <row r="561" spans="1:240" s="107" customFormat="1">
      <c r="A561" s="132" t="s">
        <v>1275</v>
      </c>
      <c r="B561" s="133" t="s">
        <v>1276</v>
      </c>
      <c r="C561" s="134"/>
      <c r="D561" s="135">
        <f>SUM(D562+D566+D571)</f>
        <v>8297630.3599999994</v>
      </c>
      <c r="E561" s="135">
        <f>SUM(E562+E566+E571)</f>
        <v>7973112.7600000007</v>
      </c>
      <c r="HP561" s="106"/>
      <c r="HQ561" s="106"/>
      <c r="HR561" s="106"/>
      <c r="HS561" s="106"/>
      <c r="HT561" s="106"/>
      <c r="HU561" s="106"/>
      <c r="HV561" s="106"/>
      <c r="HW561" s="106"/>
      <c r="HX561" s="106"/>
      <c r="HY561" s="106"/>
      <c r="HZ561" s="106"/>
      <c r="IA561" s="106"/>
      <c r="IB561" s="106"/>
      <c r="IC561" s="106"/>
      <c r="ID561" s="106"/>
      <c r="IE561" s="106"/>
      <c r="IF561" s="106"/>
    </row>
    <row r="562" spans="1:240" s="107" customFormat="1" ht="22.5">
      <c r="A562" s="99" t="s">
        <v>1277</v>
      </c>
      <c r="B562" s="116" t="s">
        <v>1864</v>
      </c>
      <c r="C562" s="136"/>
      <c r="D562" s="58">
        <f>SUM(D563:D565)</f>
        <v>5064854.6499999994</v>
      </c>
      <c r="E562" s="58">
        <f>SUM(E563:E565)</f>
        <v>4846955.4800000004</v>
      </c>
      <c r="HP562" s="106"/>
      <c r="HQ562" s="106"/>
      <c r="HR562" s="106"/>
      <c r="HS562" s="106"/>
      <c r="HT562" s="106"/>
      <c r="HU562" s="106"/>
      <c r="HV562" s="106"/>
      <c r="HW562" s="106"/>
      <c r="HX562" s="106"/>
      <c r="HY562" s="106"/>
      <c r="HZ562" s="106"/>
      <c r="IA562" s="106"/>
      <c r="IB562" s="106"/>
      <c r="IC562" s="106"/>
      <c r="ID562" s="106"/>
      <c r="IE562" s="106"/>
      <c r="IF562" s="106"/>
    </row>
    <row r="563" spans="1:240" s="107" customFormat="1">
      <c r="A563" s="97" t="s">
        <v>1279</v>
      </c>
      <c r="B563" s="117" t="s">
        <v>1280</v>
      </c>
      <c r="C563" s="139" t="s">
        <v>29</v>
      </c>
      <c r="D563" s="60">
        <v>3038461.09</v>
      </c>
      <c r="E563" s="60">
        <v>2907761.04</v>
      </c>
      <c r="HP563" s="106"/>
      <c r="HQ563" s="106"/>
      <c r="HR563" s="106"/>
      <c r="HS563" s="106"/>
      <c r="HT563" s="106"/>
      <c r="HU563" s="106"/>
      <c r="HV563" s="106"/>
      <c r="HW563" s="106"/>
      <c r="HX563" s="106"/>
      <c r="HY563" s="106"/>
      <c r="HZ563" s="106"/>
      <c r="IA563" s="106"/>
      <c r="IB563" s="106"/>
      <c r="IC563" s="106"/>
      <c r="ID563" s="106"/>
      <c r="IE563" s="106"/>
      <c r="IF563" s="106"/>
    </row>
    <row r="564" spans="1:240" s="107" customFormat="1">
      <c r="A564" s="97" t="s">
        <v>1281</v>
      </c>
      <c r="B564" s="117" t="s">
        <v>1282</v>
      </c>
      <c r="C564" s="139" t="s">
        <v>32</v>
      </c>
      <c r="D564" s="60">
        <v>1266588.55</v>
      </c>
      <c r="E564" s="60">
        <v>1212091.67</v>
      </c>
      <c r="HP564" s="106"/>
      <c r="HQ564" s="106"/>
      <c r="HR564" s="106"/>
      <c r="HS564" s="106"/>
      <c r="HT564" s="106"/>
      <c r="HU564" s="106"/>
      <c r="HV564" s="106"/>
      <c r="HW564" s="106"/>
      <c r="HX564" s="106"/>
      <c r="HY564" s="106"/>
      <c r="HZ564" s="106"/>
      <c r="IA564" s="106"/>
      <c r="IB564" s="106"/>
      <c r="IC564" s="106"/>
      <c r="ID564" s="106"/>
      <c r="IE564" s="106"/>
      <c r="IF564" s="106"/>
    </row>
    <row r="565" spans="1:240" s="107" customFormat="1">
      <c r="A565" s="97" t="s">
        <v>1283</v>
      </c>
      <c r="B565" s="117" t="s">
        <v>1284</v>
      </c>
      <c r="C565" s="139" t="s">
        <v>35</v>
      </c>
      <c r="D565" s="60">
        <v>759805.01</v>
      </c>
      <c r="E565" s="60">
        <v>727102.77</v>
      </c>
      <c r="HP565" s="106"/>
      <c r="HQ565" s="106"/>
      <c r="HR565" s="106"/>
      <c r="HS565" s="106"/>
      <c r="HT565" s="106"/>
      <c r="HU565" s="106"/>
      <c r="HV565" s="106"/>
      <c r="HW565" s="106"/>
      <c r="HX565" s="106"/>
      <c r="HY565" s="106"/>
      <c r="HZ565" s="106"/>
      <c r="IA565" s="106"/>
      <c r="IB565" s="106"/>
      <c r="IC565" s="106"/>
      <c r="ID565" s="106"/>
      <c r="IE565" s="106"/>
      <c r="IF565" s="106"/>
    </row>
    <row r="566" spans="1:240" s="107" customFormat="1" ht="22.5">
      <c r="A566" s="99" t="s">
        <v>1285</v>
      </c>
      <c r="B566" s="116" t="s">
        <v>1865</v>
      </c>
      <c r="C566" s="136"/>
      <c r="D566" s="58">
        <f>SUM(D567:D569)</f>
        <v>1467177.6300000001</v>
      </c>
      <c r="E566" s="58">
        <f>SUM(E567:E569)</f>
        <v>1348567</v>
      </c>
      <c r="HP566" s="106"/>
      <c r="HQ566" s="106"/>
      <c r="HR566" s="106"/>
      <c r="HS566" s="106"/>
      <c r="HT566" s="106"/>
      <c r="HU566" s="106"/>
      <c r="HV566" s="106"/>
      <c r="HW566" s="106"/>
      <c r="HX566" s="106"/>
      <c r="HY566" s="106"/>
      <c r="HZ566" s="106"/>
      <c r="IA566" s="106"/>
      <c r="IB566" s="106"/>
      <c r="IC566" s="106"/>
      <c r="ID566" s="106"/>
      <c r="IE566" s="106"/>
      <c r="IF566" s="106"/>
    </row>
    <row r="567" spans="1:240" s="107" customFormat="1">
      <c r="A567" s="97" t="s">
        <v>1287</v>
      </c>
      <c r="B567" s="117" t="s">
        <v>1288</v>
      </c>
      <c r="C567" s="139" t="s">
        <v>29</v>
      </c>
      <c r="D567" s="60">
        <v>880293.94</v>
      </c>
      <c r="E567" s="60">
        <v>809123.26</v>
      </c>
      <c r="HP567" s="106"/>
      <c r="HQ567" s="106"/>
      <c r="HR567" s="106"/>
      <c r="HS567" s="106"/>
      <c r="HT567" s="106"/>
      <c r="HU567" s="106"/>
      <c r="HV567" s="106"/>
      <c r="HW567" s="106"/>
      <c r="HX567" s="106"/>
      <c r="HY567" s="106"/>
      <c r="HZ567" s="106"/>
      <c r="IA567" s="106"/>
      <c r="IB567" s="106"/>
      <c r="IC567" s="106"/>
      <c r="ID567" s="106"/>
      <c r="IE567" s="106"/>
      <c r="IF567" s="106"/>
    </row>
    <row r="568" spans="1:240" s="107" customFormat="1">
      <c r="A568" s="97" t="s">
        <v>1289</v>
      </c>
      <c r="B568" s="117" t="s">
        <v>1290</v>
      </c>
      <c r="C568" s="139" t="s">
        <v>32</v>
      </c>
      <c r="D568" s="60">
        <v>366807.35</v>
      </c>
      <c r="E568" s="60">
        <v>337153.52</v>
      </c>
      <c r="HP568" s="106"/>
      <c r="HQ568" s="106"/>
      <c r="HR568" s="106"/>
      <c r="HS568" s="106"/>
      <c r="HT568" s="106"/>
      <c r="HU568" s="106"/>
      <c r="HV568" s="106"/>
      <c r="HW568" s="106"/>
      <c r="HX568" s="106"/>
      <c r="HY568" s="106"/>
      <c r="HZ568" s="106"/>
      <c r="IA568" s="106"/>
      <c r="IB568" s="106"/>
      <c r="IC568" s="106"/>
      <c r="ID568" s="106"/>
      <c r="IE568" s="106"/>
      <c r="IF568" s="106"/>
    </row>
    <row r="569" spans="1:240" s="107" customFormat="1">
      <c r="A569" s="97" t="s">
        <v>1291</v>
      </c>
      <c r="B569" s="117" t="s">
        <v>1292</v>
      </c>
      <c r="C569" s="139" t="s">
        <v>35</v>
      </c>
      <c r="D569" s="60">
        <v>220076.34</v>
      </c>
      <c r="E569" s="60">
        <v>202290.22</v>
      </c>
      <c r="HP569" s="106"/>
      <c r="HQ569" s="106"/>
      <c r="HR569" s="106"/>
      <c r="HS569" s="106"/>
      <c r="HT569" s="106"/>
      <c r="HU569" s="106"/>
      <c r="HV569" s="106"/>
      <c r="HW569" s="106"/>
      <c r="HX569" s="106"/>
      <c r="HY569" s="106"/>
      <c r="HZ569" s="106"/>
      <c r="IA569" s="106"/>
      <c r="IB569" s="106"/>
      <c r="IC569" s="106"/>
      <c r="ID569" s="106"/>
      <c r="IE569" s="106"/>
      <c r="IF569" s="106"/>
    </row>
    <row r="570" spans="1:240" s="107" customFormat="1" ht="25.5" customHeight="1">
      <c r="A570" s="99" t="s">
        <v>1293</v>
      </c>
      <c r="B570" s="116" t="s">
        <v>1294</v>
      </c>
      <c r="C570" s="136" t="s">
        <v>123</v>
      </c>
      <c r="D570" s="58">
        <v>59.29</v>
      </c>
      <c r="E570" s="58">
        <v>6007.72</v>
      </c>
      <c r="HP570" s="106"/>
      <c r="HQ570" s="106"/>
      <c r="HR570" s="106"/>
      <c r="HS570" s="106"/>
      <c r="HT570" s="106"/>
      <c r="HU570" s="106"/>
      <c r="HV570" s="106"/>
      <c r="HW570" s="106"/>
      <c r="HX570" s="106"/>
      <c r="HY570" s="106"/>
      <c r="HZ570" s="106"/>
      <c r="IA570" s="106"/>
      <c r="IB570" s="106"/>
      <c r="IC570" s="106"/>
      <c r="ID570" s="106"/>
      <c r="IE570" s="106"/>
      <c r="IF570" s="106"/>
    </row>
    <row r="571" spans="1:240" s="107" customFormat="1">
      <c r="A571" s="99" t="s">
        <v>1295</v>
      </c>
      <c r="B571" s="116" t="s">
        <v>1296</v>
      </c>
      <c r="C571" s="136"/>
      <c r="D571" s="58">
        <f>D572</f>
        <v>1765598.08</v>
      </c>
      <c r="E571" s="58">
        <f>E572</f>
        <v>1777590.28</v>
      </c>
      <c r="HP571" s="106"/>
      <c r="HQ571" s="106"/>
      <c r="HR571" s="106"/>
      <c r="HS571" s="106"/>
      <c r="HT571" s="106"/>
      <c r="HU571" s="106"/>
      <c r="HV571" s="106"/>
      <c r="HW571" s="106"/>
      <c r="HX571" s="106"/>
      <c r="HY571" s="106"/>
      <c r="HZ571" s="106"/>
      <c r="IA571" s="106"/>
      <c r="IB571" s="106"/>
      <c r="IC571" s="106"/>
      <c r="ID571" s="106"/>
      <c r="IE571" s="106"/>
      <c r="IF571" s="106"/>
    </row>
    <row r="572" spans="1:240" s="107" customFormat="1">
      <c r="A572" s="97" t="s">
        <v>1299</v>
      </c>
      <c r="B572" s="117" t="s">
        <v>1300</v>
      </c>
      <c r="C572" s="139"/>
      <c r="D572" s="60">
        <f>SUM(D573:D574)</f>
        <v>1765598.08</v>
      </c>
      <c r="E572" s="60">
        <f>SUM(E573:E575)</f>
        <v>1777590.28</v>
      </c>
      <c r="HP572" s="106"/>
      <c r="HQ572" s="106"/>
      <c r="HR572" s="106"/>
      <c r="HS572" s="106"/>
      <c r="HT572" s="106"/>
      <c r="HU572" s="106"/>
      <c r="HV572" s="106"/>
      <c r="HW572" s="106"/>
      <c r="HX572" s="106"/>
      <c r="HY572" s="106"/>
      <c r="HZ572" s="106"/>
      <c r="IA572" s="106"/>
      <c r="IB572" s="106"/>
      <c r="IC572" s="106"/>
      <c r="ID572" s="106"/>
      <c r="IE572" s="106"/>
      <c r="IF572" s="106"/>
    </row>
    <row r="573" spans="1:240" s="107" customFormat="1" ht="18">
      <c r="A573" s="97" t="s">
        <v>1866</v>
      </c>
      <c r="B573" s="117" t="s">
        <v>1867</v>
      </c>
      <c r="C573" s="139" t="s">
        <v>29</v>
      </c>
      <c r="D573" s="60">
        <v>156152.12</v>
      </c>
      <c r="E573" s="60">
        <v>279757.09999999998</v>
      </c>
      <c r="HP573" s="106"/>
      <c r="HQ573" s="106"/>
      <c r="HR573" s="106"/>
      <c r="HS573" s="106"/>
      <c r="HT573" s="106"/>
      <c r="HU573" s="106"/>
      <c r="HV573" s="106"/>
      <c r="HW573" s="106"/>
      <c r="HX573" s="106"/>
      <c r="HY573" s="106"/>
      <c r="HZ573" s="106"/>
      <c r="IA573" s="106"/>
      <c r="IB573" s="106"/>
      <c r="IC573" s="106"/>
      <c r="ID573" s="106"/>
      <c r="IE573" s="106"/>
      <c r="IF573" s="106"/>
    </row>
    <row r="574" spans="1:240" s="107" customFormat="1" ht="18">
      <c r="A574" s="97" t="s">
        <v>1868</v>
      </c>
      <c r="B574" s="117" t="s">
        <v>1869</v>
      </c>
      <c r="C574" s="139" t="s">
        <v>29</v>
      </c>
      <c r="D574" s="60">
        <v>1609445.96</v>
      </c>
      <c r="E574" s="60">
        <v>1497203.69</v>
      </c>
      <c r="HP574" s="106"/>
      <c r="HQ574" s="106"/>
      <c r="HR574" s="106"/>
      <c r="HS574" s="106"/>
      <c r="HT574" s="106"/>
      <c r="HU574" s="106"/>
      <c r="HV574" s="106"/>
      <c r="HW574" s="106"/>
      <c r="HX574" s="106"/>
      <c r="HY574" s="106"/>
      <c r="HZ574" s="106"/>
      <c r="IA574" s="106"/>
      <c r="IB574" s="106"/>
      <c r="IC574" s="106"/>
      <c r="ID574" s="106"/>
      <c r="IE574" s="106"/>
      <c r="IF574" s="106"/>
    </row>
    <row r="575" spans="1:240" s="107" customFormat="1">
      <c r="A575" s="97" t="s">
        <v>1870</v>
      </c>
      <c r="B575" s="117" t="s">
        <v>1871</v>
      </c>
      <c r="C575" s="139" t="s">
        <v>126</v>
      </c>
      <c r="D575" s="60"/>
      <c r="E575" s="60">
        <v>629.49</v>
      </c>
      <c r="HP575" s="106"/>
      <c r="HQ575" s="106"/>
      <c r="HR575" s="106"/>
      <c r="HS575" s="106"/>
      <c r="HT575" s="106"/>
      <c r="HU575" s="106"/>
      <c r="HV575" s="106"/>
      <c r="HW575" s="106"/>
      <c r="HX575" s="106"/>
      <c r="HY575" s="106"/>
      <c r="HZ575" s="106"/>
      <c r="IA575" s="106"/>
      <c r="IB575" s="106"/>
      <c r="IC575" s="106"/>
      <c r="ID575" s="106"/>
      <c r="IE575" s="106"/>
      <c r="IF575" s="106"/>
    </row>
    <row r="576" spans="1:240" s="107" customFormat="1">
      <c r="A576" s="132" t="s">
        <v>1307</v>
      </c>
      <c r="B576" s="133" t="s">
        <v>1308</v>
      </c>
      <c r="C576" s="134"/>
      <c r="D576" s="135">
        <f>D580+D577</f>
        <v>572751.19999999995</v>
      </c>
      <c r="E576" s="135">
        <f>E580+E577</f>
        <v>300124.01</v>
      </c>
      <c r="HP576" s="106"/>
      <c r="HQ576" s="106"/>
      <c r="HR576" s="106"/>
      <c r="HS576" s="106"/>
      <c r="HT576" s="106"/>
      <c r="HU576" s="106"/>
      <c r="HV576" s="106"/>
      <c r="HW576" s="106"/>
      <c r="HX576" s="106"/>
      <c r="HY576" s="106"/>
      <c r="HZ576" s="106"/>
      <c r="IA576" s="106"/>
      <c r="IB576" s="106"/>
      <c r="IC576" s="106"/>
      <c r="ID576" s="106"/>
      <c r="IE576" s="106"/>
      <c r="IF576" s="106"/>
    </row>
    <row r="577" spans="1:240" s="107" customFormat="1">
      <c r="A577" s="99" t="s">
        <v>1309</v>
      </c>
      <c r="B577" s="116" t="s">
        <v>1310</v>
      </c>
      <c r="C577" s="134"/>
      <c r="D577" s="135">
        <f>D578</f>
        <v>0</v>
      </c>
      <c r="E577" s="135">
        <f>E578</f>
        <v>0</v>
      </c>
      <c r="HP577" s="106"/>
      <c r="HQ577" s="106"/>
      <c r="HR577" s="106"/>
      <c r="HS577" s="106"/>
      <c r="HT577" s="106"/>
      <c r="HU577" s="106"/>
      <c r="HV577" s="106"/>
      <c r="HW577" s="106"/>
      <c r="HX577" s="106"/>
      <c r="HY577" s="106"/>
      <c r="HZ577" s="106"/>
      <c r="IA577" s="106"/>
      <c r="IB577" s="106"/>
      <c r="IC577" s="106"/>
      <c r="ID577" s="106"/>
      <c r="IE577" s="106"/>
      <c r="IF577" s="106"/>
    </row>
    <row r="578" spans="1:240" s="107" customFormat="1" ht="22.5">
      <c r="A578" s="99" t="s">
        <v>1311</v>
      </c>
      <c r="B578" s="116" t="s">
        <v>1312</v>
      </c>
      <c r="C578" s="134"/>
      <c r="D578" s="135">
        <f>D579</f>
        <v>0</v>
      </c>
      <c r="E578" s="135">
        <f>E579</f>
        <v>0</v>
      </c>
      <c r="HP578" s="106"/>
      <c r="HQ578" s="106"/>
      <c r="HR578" s="106"/>
      <c r="HS578" s="106"/>
      <c r="HT578" s="106"/>
      <c r="HU578" s="106"/>
      <c r="HV578" s="106"/>
      <c r="HW578" s="106"/>
      <c r="HX578" s="106"/>
      <c r="HY578" s="106"/>
      <c r="HZ578" s="106"/>
      <c r="IA578" s="106"/>
      <c r="IB578" s="106"/>
      <c r="IC578" s="106"/>
      <c r="ID578" s="106"/>
      <c r="IE578" s="106"/>
      <c r="IF578" s="106"/>
    </row>
    <row r="579" spans="1:240" s="107" customFormat="1" ht="18">
      <c r="A579" s="97" t="s">
        <v>1313</v>
      </c>
      <c r="B579" s="117" t="s">
        <v>1314</v>
      </c>
      <c r="C579" s="139" t="s">
        <v>224</v>
      </c>
      <c r="D579" s="60">
        <v>0</v>
      </c>
      <c r="E579" s="60">
        <v>0</v>
      </c>
      <c r="HP579" s="106"/>
      <c r="HQ579" s="106"/>
      <c r="HR579" s="106"/>
      <c r="HS579" s="106"/>
      <c r="HT579" s="106"/>
      <c r="HU579" s="106"/>
      <c r="HV579" s="106"/>
      <c r="HW579" s="106"/>
      <c r="HX579" s="106"/>
      <c r="HY579" s="106"/>
      <c r="HZ579" s="106"/>
      <c r="IA579" s="106"/>
      <c r="IB579" s="106"/>
      <c r="IC579" s="106"/>
      <c r="ID579" s="106"/>
      <c r="IE579" s="106"/>
      <c r="IF579" s="106"/>
    </row>
    <row r="580" spans="1:240" s="107" customFormat="1" ht="22.5">
      <c r="A580" s="99" t="s">
        <v>1315</v>
      </c>
      <c r="B580" s="116" t="s">
        <v>1316</v>
      </c>
      <c r="C580" s="136"/>
      <c r="D580" s="58">
        <f>D581</f>
        <v>572751.19999999995</v>
      </c>
      <c r="E580" s="58">
        <f>E581</f>
        <v>300124.01</v>
      </c>
      <c r="HP580" s="106"/>
      <c r="HQ580" s="106"/>
      <c r="HR580" s="106"/>
      <c r="HS580" s="106"/>
      <c r="HT580" s="106"/>
      <c r="HU580" s="106"/>
      <c r="HV580" s="106"/>
      <c r="HW580" s="106"/>
      <c r="HX580" s="106"/>
      <c r="HY580" s="106"/>
      <c r="HZ580" s="106"/>
      <c r="IA580" s="106"/>
      <c r="IB580" s="106"/>
      <c r="IC580" s="106"/>
      <c r="ID580" s="106"/>
      <c r="IE580" s="106"/>
      <c r="IF580" s="106"/>
    </row>
    <row r="581" spans="1:240" s="107" customFormat="1" ht="18">
      <c r="A581" s="97" t="s">
        <v>1317</v>
      </c>
      <c r="B581" s="117" t="s">
        <v>1318</v>
      </c>
      <c r="C581" s="139"/>
      <c r="D581" s="60">
        <f>SUM(D582:D588)</f>
        <v>572751.19999999995</v>
      </c>
      <c r="E581" s="60">
        <f>SUM(E582:E590)</f>
        <v>300124.01</v>
      </c>
      <c r="HP581" s="106"/>
      <c r="HQ581" s="106"/>
      <c r="HR581" s="106"/>
      <c r="HS581" s="106"/>
      <c r="HT581" s="106"/>
      <c r="HU581" s="106"/>
      <c r="HV581" s="106"/>
      <c r="HW581" s="106"/>
      <c r="HX581" s="106"/>
      <c r="HY581" s="106"/>
      <c r="HZ581" s="106"/>
      <c r="IA581" s="106"/>
      <c r="IB581" s="106"/>
      <c r="IC581" s="106"/>
      <c r="ID581" s="106"/>
      <c r="IE581" s="106"/>
      <c r="IF581" s="106"/>
    </row>
    <row r="582" spans="1:240" s="107" customFormat="1" ht="27">
      <c r="A582" s="97" t="s">
        <v>1872</v>
      </c>
      <c r="B582" s="117" t="s">
        <v>1873</v>
      </c>
      <c r="C582" s="139" t="s">
        <v>29</v>
      </c>
      <c r="D582" s="60">
        <v>2131.17</v>
      </c>
      <c r="E582" s="60">
        <v>15703.32</v>
      </c>
      <c r="HP582" s="106"/>
      <c r="HQ582" s="106"/>
      <c r="HR582" s="106"/>
      <c r="HS582" s="106"/>
      <c r="HT582" s="106"/>
      <c r="HU582" s="106"/>
      <c r="HV582" s="106"/>
      <c r="HW582" s="106"/>
      <c r="HX582" s="106"/>
      <c r="HY582" s="106"/>
      <c r="HZ582" s="106"/>
      <c r="IA582" s="106"/>
      <c r="IB582" s="106"/>
      <c r="IC582" s="106"/>
      <c r="ID582" s="106"/>
      <c r="IE582" s="106"/>
      <c r="IF582" s="106"/>
    </row>
    <row r="583" spans="1:240" s="107" customFormat="1" ht="18">
      <c r="A583" s="97" t="s">
        <v>1874</v>
      </c>
      <c r="B583" s="117" t="s">
        <v>1875</v>
      </c>
      <c r="C583" s="139" t="s">
        <v>29</v>
      </c>
      <c r="D583" s="60">
        <v>38.479999999999997</v>
      </c>
      <c r="E583" s="60">
        <v>494.98</v>
      </c>
      <c r="HP583" s="106"/>
      <c r="HQ583" s="106"/>
      <c r="HR583" s="106"/>
      <c r="HS583" s="106"/>
      <c r="HT583" s="106"/>
      <c r="HU583" s="106"/>
      <c r="HV583" s="106"/>
      <c r="HW583" s="106"/>
      <c r="HX583" s="106"/>
      <c r="HY583" s="106"/>
      <c r="HZ583" s="106"/>
      <c r="IA583" s="106"/>
      <c r="IB583" s="106"/>
      <c r="IC583" s="106"/>
      <c r="ID583" s="106"/>
      <c r="IE583" s="106"/>
      <c r="IF583" s="106"/>
    </row>
    <row r="584" spans="1:240" s="107" customFormat="1" ht="27">
      <c r="A584" s="97" t="s">
        <v>1321</v>
      </c>
      <c r="B584" s="117" t="s">
        <v>1322</v>
      </c>
      <c r="C584" s="139" t="s">
        <v>29</v>
      </c>
      <c r="D584" s="60">
        <v>206810.95</v>
      </c>
      <c r="E584" s="60">
        <v>131340.25</v>
      </c>
      <c r="HP584" s="106"/>
      <c r="HQ584" s="106"/>
      <c r="HR584" s="106"/>
      <c r="HS584" s="106"/>
      <c r="HT584" s="106"/>
      <c r="HU584" s="106"/>
      <c r="HV584" s="106"/>
      <c r="HW584" s="106"/>
      <c r="HX584" s="106"/>
      <c r="HY584" s="106"/>
      <c r="HZ584" s="106"/>
      <c r="IA584" s="106"/>
      <c r="IB584" s="106"/>
      <c r="IC584" s="106"/>
      <c r="ID584" s="106"/>
      <c r="IE584" s="106"/>
      <c r="IF584" s="106"/>
    </row>
    <row r="585" spans="1:240" s="107" customFormat="1">
      <c r="A585" s="97" t="s">
        <v>1876</v>
      </c>
      <c r="B585" s="117" t="s">
        <v>1877</v>
      </c>
      <c r="C585" s="139" t="s">
        <v>126</v>
      </c>
      <c r="D585" s="60">
        <v>1997.57</v>
      </c>
      <c r="E585" s="60">
        <v>8871.59</v>
      </c>
      <c r="HP585" s="106"/>
      <c r="HQ585" s="106"/>
      <c r="HR585" s="106"/>
      <c r="HS585" s="106"/>
      <c r="HT585" s="106"/>
      <c r="HU585" s="106"/>
      <c r="HV585" s="106"/>
      <c r="HW585" s="106"/>
      <c r="HX585" s="106"/>
      <c r="HY585" s="106"/>
      <c r="HZ585" s="106"/>
      <c r="IA585" s="106"/>
      <c r="IB585" s="106"/>
      <c r="IC585" s="106"/>
      <c r="ID585" s="106"/>
      <c r="IE585" s="106"/>
      <c r="IF585" s="106"/>
    </row>
    <row r="586" spans="1:240" s="107" customFormat="1">
      <c r="A586" s="97" t="s">
        <v>1878</v>
      </c>
      <c r="B586" s="117" t="s">
        <v>1879</v>
      </c>
      <c r="C586" s="139" t="s">
        <v>581</v>
      </c>
      <c r="D586" s="60">
        <v>266784.83</v>
      </c>
      <c r="E586" s="60"/>
      <c r="HP586" s="106"/>
      <c r="HQ586" s="106"/>
      <c r="HR586" s="106"/>
      <c r="HS586" s="106"/>
      <c r="HT586" s="106"/>
      <c r="HU586" s="106"/>
      <c r="HV586" s="106"/>
      <c r="HW586" s="106"/>
      <c r="HX586" s="106"/>
      <c r="HY586" s="106"/>
      <c r="HZ586" s="106"/>
      <c r="IA586" s="106"/>
      <c r="IB586" s="106"/>
      <c r="IC586" s="106"/>
      <c r="ID586" s="106"/>
      <c r="IE586" s="106"/>
      <c r="IF586" s="106"/>
    </row>
    <row r="587" spans="1:240" s="107" customFormat="1">
      <c r="A587" s="168" t="s">
        <v>1880</v>
      </c>
      <c r="B587" s="169" t="s">
        <v>1881</v>
      </c>
      <c r="C587" s="170" t="s">
        <v>123</v>
      </c>
      <c r="D587" s="60">
        <v>356.04</v>
      </c>
      <c r="E587" s="60">
        <v>6961.55</v>
      </c>
      <c r="HP587" s="106"/>
      <c r="HQ587" s="106"/>
      <c r="HR587" s="106"/>
      <c r="HS587" s="106"/>
      <c r="HT587" s="106"/>
      <c r="HU587" s="106"/>
      <c r="HV587" s="106"/>
      <c r="HW587" s="106"/>
      <c r="HX587" s="106"/>
      <c r="HY587" s="106"/>
      <c r="HZ587" s="106"/>
      <c r="IA587" s="106"/>
      <c r="IB587" s="106"/>
      <c r="IC587" s="106"/>
      <c r="ID587" s="106"/>
      <c r="IE587" s="106"/>
      <c r="IF587" s="106"/>
    </row>
    <row r="588" spans="1:240" s="107" customFormat="1">
      <c r="A588" s="168" t="s">
        <v>1882</v>
      </c>
      <c r="B588" s="169" t="s">
        <v>1883</v>
      </c>
      <c r="C588" s="170" t="s">
        <v>224</v>
      </c>
      <c r="D588" s="60">
        <v>94632.16</v>
      </c>
      <c r="E588" s="60">
        <v>89979.61</v>
      </c>
      <c r="HP588" s="106"/>
      <c r="HQ588" s="106"/>
      <c r="HR588" s="106"/>
      <c r="HS588" s="106"/>
      <c r="HT588" s="106"/>
      <c r="HU588" s="106"/>
      <c r="HV588" s="106"/>
      <c r="HW588" s="106"/>
      <c r="HX588" s="106"/>
      <c r="HY588" s="106"/>
      <c r="HZ588" s="106"/>
      <c r="IA588" s="106"/>
      <c r="IB588" s="106"/>
      <c r="IC588" s="106"/>
      <c r="ID588" s="106"/>
      <c r="IE588" s="106"/>
      <c r="IF588" s="106"/>
    </row>
    <row r="589" spans="1:240" s="107" customFormat="1">
      <c r="A589" s="168" t="s">
        <v>1884</v>
      </c>
      <c r="B589" s="169" t="s">
        <v>1885</v>
      </c>
      <c r="C589" s="170" t="s">
        <v>29</v>
      </c>
      <c r="D589" s="60"/>
      <c r="E589" s="60">
        <v>43755.27</v>
      </c>
      <c r="HP589" s="106"/>
      <c r="HQ589" s="106"/>
      <c r="HR589" s="106"/>
      <c r="HS589" s="106"/>
      <c r="HT589" s="106"/>
      <c r="HU589" s="106"/>
      <c r="HV589" s="106"/>
      <c r="HW589" s="106"/>
      <c r="HX589" s="106"/>
      <c r="HY589" s="106"/>
      <c r="HZ589" s="106"/>
      <c r="IA589" s="106"/>
      <c r="IB589" s="106"/>
      <c r="IC589" s="106"/>
      <c r="ID589" s="106"/>
      <c r="IE589" s="106"/>
      <c r="IF589" s="106"/>
    </row>
    <row r="590" spans="1:240" s="107" customFormat="1">
      <c r="A590" s="168" t="s">
        <v>1886</v>
      </c>
      <c r="B590" s="169" t="s">
        <v>1887</v>
      </c>
      <c r="C590" s="170" t="s">
        <v>542</v>
      </c>
      <c r="D590" s="60"/>
      <c r="E590" s="60">
        <v>3017.44</v>
      </c>
      <c r="HP590" s="106"/>
      <c r="HQ590" s="106"/>
      <c r="HR590" s="106"/>
      <c r="HS590" s="106"/>
      <c r="HT590" s="106"/>
      <c r="HU590" s="106"/>
      <c r="HV590" s="106"/>
      <c r="HW590" s="106"/>
      <c r="HX590" s="106"/>
      <c r="HY590" s="106"/>
      <c r="HZ590" s="106"/>
      <c r="IA590" s="106"/>
      <c r="IB590" s="106"/>
      <c r="IC590" s="106"/>
      <c r="ID590" s="106"/>
      <c r="IE590" s="106"/>
      <c r="IF590" s="106"/>
    </row>
    <row r="591" spans="1:240" s="107" customFormat="1">
      <c r="A591" s="129" t="s">
        <v>1323</v>
      </c>
      <c r="B591" s="130" t="s">
        <v>1324</v>
      </c>
      <c r="C591" s="131"/>
      <c r="D591" s="128">
        <f>SUM(D594+D592)</f>
        <v>831693.84</v>
      </c>
      <c r="E591" s="128">
        <f>SUM(E594+E592)</f>
        <v>1274991.6200000001</v>
      </c>
      <c r="HP591" s="106"/>
      <c r="HQ591" s="106"/>
      <c r="HR591" s="106"/>
      <c r="HS591" s="106"/>
      <c r="HT591" s="106"/>
      <c r="HU591" s="106"/>
      <c r="HV591" s="106"/>
      <c r="HW591" s="106"/>
      <c r="HX591" s="106"/>
      <c r="HY591" s="106"/>
      <c r="HZ591" s="106"/>
      <c r="IA591" s="106"/>
      <c r="IB591" s="106"/>
      <c r="IC591" s="106"/>
      <c r="ID591" s="106"/>
      <c r="IE591" s="106"/>
      <c r="IF591" s="106"/>
    </row>
    <row r="592" spans="1:240" s="107" customFormat="1">
      <c r="A592" s="132" t="s">
        <v>1325</v>
      </c>
      <c r="B592" s="133" t="s">
        <v>1326</v>
      </c>
      <c r="C592" s="134"/>
      <c r="D592" s="135">
        <f>D593</f>
        <v>913.32</v>
      </c>
      <c r="E592" s="135">
        <f>E593</f>
        <v>136168.07999999999</v>
      </c>
      <c r="HP592" s="106"/>
      <c r="HQ592" s="106"/>
      <c r="HR592" s="106"/>
      <c r="HS592" s="106"/>
      <c r="HT592" s="106"/>
      <c r="HU592" s="106"/>
      <c r="HV592" s="106"/>
      <c r="HW592" s="106"/>
      <c r="HX592" s="106"/>
      <c r="HY592" s="106"/>
      <c r="HZ592" s="106"/>
      <c r="IA592" s="106"/>
      <c r="IB592" s="106"/>
      <c r="IC592" s="106"/>
      <c r="ID592" s="106"/>
      <c r="IE592" s="106"/>
      <c r="IF592" s="106"/>
    </row>
    <row r="593" spans="1:240" s="107" customFormat="1" ht="12.75" customHeight="1">
      <c r="A593" s="97" t="s">
        <v>1327</v>
      </c>
      <c r="B593" s="117" t="s">
        <v>1328</v>
      </c>
      <c r="C593" s="139" t="s">
        <v>29</v>
      </c>
      <c r="D593" s="60">
        <v>913.32</v>
      </c>
      <c r="E593" s="60">
        <v>136168.07999999999</v>
      </c>
      <c r="HP593" s="106"/>
      <c r="HQ593" s="106"/>
      <c r="HR593" s="106"/>
      <c r="HS593" s="106"/>
      <c r="HT593" s="106"/>
      <c r="HU593" s="106"/>
      <c r="HV593" s="106"/>
      <c r="HW593" s="106"/>
      <c r="HX593" s="106"/>
      <c r="HY593" s="106"/>
      <c r="HZ593" s="106"/>
      <c r="IA593" s="106"/>
      <c r="IB593" s="106"/>
      <c r="IC593" s="106"/>
      <c r="ID593" s="106"/>
      <c r="IE593" s="106"/>
      <c r="IF593" s="106"/>
    </row>
    <row r="594" spans="1:240" s="107" customFormat="1">
      <c r="A594" s="132" t="s">
        <v>1329</v>
      </c>
      <c r="B594" s="133" t="s">
        <v>1330</v>
      </c>
      <c r="C594" s="134"/>
      <c r="D594" s="135">
        <f>SUM(D599:D602)+D595</f>
        <v>830780.52</v>
      </c>
      <c r="E594" s="135">
        <f>SUM(E599:E603)+E595</f>
        <v>1138823.54</v>
      </c>
      <c r="HP594" s="106"/>
      <c r="HQ594" s="106"/>
      <c r="HR594" s="106"/>
      <c r="HS594" s="106"/>
      <c r="HT594" s="106"/>
      <c r="HU594" s="106"/>
      <c r="HV594" s="106"/>
      <c r="HW594" s="106"/>
      <c r="HX594" s="106"/>
      <c r="HY594" s="106"/>
      <c r="HZ594" s="106"/>
      <c r="IA594" s="106"/>
      <c r="IB594" s="106"/>
      <c r="IC594" s="106"/>
      <c r="ID594" s="106"/>
      <c r="IE594" s="106"/>
      <c r="IF594" s="106"/>
    </row>
    <row r="595" spans="1:240" s="107" customFormat="1">
      <c r="A595" s="99" t="s">
        <v>1331</v>
      </c>
      <c r="B595" s="116" t="s">
        <v>1332</v>
      </c>
      <c r="C595" s="136"/>
      <c r="D595" s="58">
        <f>SUM(D596:D598)</f>
        <v>471627.02</v>
      </c>
      <c r="E595" s="58">
        <f>SUM(E596:E598)</f>
        <v>481078.4</v>
      </c>
      <c r="HP595" s="106"/>
      <c r="HQ595" s="106"/>
      <c r="HR595" s="106"/>
      <c r="HS595" s="106"/>
      <c r="HT595" s="106"/>
      <c r="HU595" s="106"/>
      <c r="HV595" s="106"/>
      <c r="HW595" s="106"/>
      <c r="HX595" s="106"/>
      <c r="HY595" s="106"/>
      <c r="HZ595" s="106"/>
      <c r="IA595" s="106"/>
      <c r="IB595" s="106"/>
      <c r="IC595" s="106"/>
      <c r="ID595" s="106"/>
      <c r="IE595" s="106"/>
      <c r="IF595" s="106"/>
    </row>
    <row r="596" spans="1:240" s="107" customFormat="1" ht="18">
      <c r="A596" s="97" t="s">
        <v>1333</v>
      </c>
      <c r="B596" s="117" t="s">
        <v>1334</v>
      </c>
      <c r="C596" s="139" t="s">
        <v>173</v>
      </c>
      <c r="D596" s="60">
        <v>69634.86</v>
      </c>
      <c r="E596" s="60">
        <v>80827.61</v>
      </c>
      <c r="HP596" s="106"/>
      <c r="HQ596" s="106"/>
      <c r="HR596" s="106"/>
      <c r="HS596" s="106"/>
      <c r="HT596" s="106"/>
      <c r="HU596" s="106"/>
      <c r="HV596" s="106"/>
      <c r="HW596" s="106"/>
      <c r="HX596" s="106"/>
      <c r="HY596" s="106"/>
      <c r="HZ596" s="106"/>
      <c r="IA596" s="106"/>
      <c r="IB596" s="106"/>
      <c r="IC596" s="106"/>
      <c r="ID596" s="106"/>
      <c r="IE596" s="106"/>
      <c r="IF596" s="106"/>
    </row>
    <row r="597" spans="1:240" s="107" customFormat="1" ht="18">
      <c r="A597" s="97" t="s">
        <v>1335</v>
      </c>
      <c r="B597" s="117" t="s">
        <v>1336</v>
      </c>
      <c r="C597" s="139" t="s">
        <v>173</v>
      </c>
      <c r="D597" s="60">
        <v>1992.16</v>
      </c>
      <c r="E597" s="60">
        <v>250.79</v>
      </c>
      <c r="HP597" s="106"/>
      <c r="HQ597" s="106"/>
      <c r="HR597" s="106"/>
      <c r="HS597" s="106"/>
      <c r="HT597" s="106"/>
      <c r="HU597" s="106"/>
      <c r="HV597" s="106"/>
      <c r="HW597" s="106"/>
      <c r="HX597" s="106"/>
      <c r="HY597" s="106"/>
      <c r="HZ597" s="106"/>
      <c r="IA597" s="106"/>
      <c r="IB597" s="106"/>
      <c r="IC597" s="106"/>
      <c r="ID597" s="106"/>
      <c r="IE597" s="106"/>
      <c r="IF597" s="106"/>
    </row>
    <row r="598" spans="1:240" s="107" customFormat="1" ht="18">
      <c r="A598" s="97" t="s">
        <v>1888</v>
      </c>
      <c r="B598" s="117" t="s">
        <v>1889</v>
      </c>
      <c r="C598" s="139" t="s">
        <v>173</v>
      </c>
      <c r="D598" s="60">
        <v>400000</v>
      </c>
      <c r="E598" s="60">
        <v>400000</v>
      </c>
      <c r="HP598" s="106"/>
      <c r="HQ598" s="106"/>
      <c r="HR598" s="106"/>
      <c r="HS598" s="106"/>
      <c r="HT598" s="106"/>
      <c r="HU598" s="106"/>
      <c r="HV598" s="106"/>
      <c r="HW598" s="106"/>
      <c r="HX598" s="106"/>
      <c r="HY598" s="106"/>
      <c r="HZ598" s="106"/>
      <c r="IA598" s="106"/>
      <c r="IB598" s="106"/>
      <c r="IC598" s="106"/>
      <c r="ID598" s="106"/>
      <c r="IE598" s="106"/>
      <c r="IF598" s="106"/>
    </row>
    <row r="599" spans="1:240" s="107" customFormat="1">
      <c r="A599" s="97" t="s">
        <v>1337</v>
      </c>
      <c r="B599" s="117" t="s">
        <v>1338</v>
      </c>
      <c r="C599" s="139" t="s">
        <v>29</v>
      </c>
      <c r="D599" s="60">
        <v>69872.34</v>
      </c>
      <c r="E599" s="60">
        <v>280713.53999999998</v>
      </c>
      <c r="HP599" s="106"/>
      <c r="HQ599" s="106"/>
      <c r="HR599" s="106"/>
      <c r="HS599" s="106"/>
      <c r="HT599" s="106"/>
      <c r="HU599" s="106"/>
      <c r="HV599" s="106"/>
      <c r="HW599" s="106"/>
      <c r="HX599" s="106"/>
      <c r="HY599" s="106"/>
      <c r="HZ599" s="106"/>
      <c r="IA599" s="106"/>
      <c r="IB599" s="106"/>
      <c r="IC599" s="106"/>
      <c r="ID599" s="106"/>
      <c r="IE599" s="106"/>
      <c r="IF599" s="106"/>
    </row>
    <row r="600" spans="1:240">
      <c r="A600" s="97" t="s">
        <v>1890</v>
      </c>
      <c r="B600" s="117" t="s">
        <v>1891</v>
      </c>
      <c r="C600" s="139" t="s">
        <v>29</v>
      </c>
      <c r="D600" s="60">
        <v>289281.15999999997</v>
      </c>
      <c r="E600" s="60">
        <v>347031.6</v>
      </c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  <c r="AM600" s="106"/>
      <c r="AN600" s="106"/>
      <c r="AO600" s="106"/>
      <c r="AP600" s="106"/>
      <c r="AQ600" s="106"/>
      <c r="AR600" s="106"/>
      <c r="AS600" s="106"/>
      <c r="AT600" s="106"/>
      <c r="AU600" s="106"/>
      <c r="AV600" s="106"/>
      <c r="AW600" s="106"/>
      <c r="AX600" s="106"/>
      <c r="AY600" s="106"/>
      <c r="AZ600" s="106"/>
      <c r="BA600" s="106"/>
      <c r="BB600" s="106"/>
      <c r="BC600" s="106"/>
      <c r="BD600" s="106"/>
      <c r="BE600" s="106"/>
      <c r="BF600" s="106"/>
      <c r="BG600" s="106"/>
      <c r="BH600" s="106"/>
      <c r="BI600" s="106"/>
      <c r="BJ600" s="106"/>
      <c r="BK600" s="106"/>
      <c r="BL600" s="106"/>
      <c r="BM600" s="106"/>
      <c r="BN600" s="106"/>
      <c r="BO600" s="106"/>
      <c r="BP600" s="106"/>
      <c r="BQ600" s="106"/>
      <c r="BR600" s="106"/>
      <c r="BS600" s="106"/>
      <c r="BT600" s="106"/>
      <c r="BU600" s="106"/>
      <c r="BV600" s="106"/>
      <c r="BW600" s="106"/>
      <c r="BX600" s="106"/>
      <c r="BY600" s="106"/>
      <c r="BZ600" s="106"/>
      <c r="CA600" s="106"/>
      <c r="CB600" s="106"/>
      <c r="CC600" s="106"/>
      <c r="CD600" s="106"/>
      <c r="CE600" s="106"/>
      <c r="CF600" s="106"/>
      <c r="CG600" s="106"/>
      <c r="CH600" s="106"/>
      <c r="CI600" s="106"/>
      <c r="CJ600" s="106"/>
      <c r="CK600" s="106"/>
      <c r="CL600" s="106"/>
      <c r="CM600" s="106"/>
      <c r="CN600" s="106"/>
      <c r="CO600" s="106"/>
      <c r="CP600" s="106"/>
      <c r="CQ600" s="106"/>
      <c r="CR600" s="106"/>
      <c r="CS600" s="106"/>
      <c r="CT600" s="106"/>
      <c r="CU600" s="106"/>
      <c r="CV600" s="106"/>
      <c r="CW600" s="106"/>
      <c r="CX600" s="106"/>
      <c r="CY600" s="106"/>
      <c r="CZ600" s="106"/>
      <c r="DA600" s="106"/>
      <c r="DB600" s="106"/>
      <c r="DC600" s="106"/>
      <c r="DD600" s="106"/>
      <c r="DE600" s="106"/>
      <c r="DF600" s="106"/>
      <c r="DG600" s="106"/>
      <c r="DH600" s="106"/>
      <c r="DI600" s="106"/>
      <c r="DJ600" s="106"/>
      <c r="DK600" s="106"/>
      <c r="DL600" s="106"/>
      <c r="DM600" s="106"/>
      <c r="DN600" s="106"/>
      <c r="DO600" s="106"/>
      <c r="DP600" s="106"/>
      <c r="DQ600" s="106"/>
      <c r="DR600" s="106"/>
      <c r="DS600" s="106"/>
      <c r="DT600" s="106"/>
      <c r="DU600" s="106"/>
      <c r="DV600" s="106"/>
      <c r="DW600" s="106"/>
      <c r="DX600" s="106"/>
      <c r="DY600" s="106"/>
      <c r="DZ600" s="106"/>
      <c r="EA600" s="106"/>
      <c r="EB600" s="106"/>
      <c r="EC600" s="106"/>
      <c r="ED600" s="106"/>
      <c r="EE600" s="106"/>
      <c r="EF600" s="106"/>
      <c r="EG600" s="106"/>
      <c r="EH600" s="106"/>
      <c r="EI600" s="106"/>
      <c r="EJ600" s="106"/>
      <c r="EK600" s="106"/>
      <c r="EL600" s="106"/>
      <c r="EM600" s="106"/>
      <c r="EN600" s="106"/>
      <c r="EO600" s="106"/>
      <c r="EP600" s="106"/>
      <c r="EQ600" s="106"/>
      <c r="ER600" s="106"/>
      <c r="ES600" s="106"/>
      <c r="ET600" s="106"/>
      <c r="EU600" s="106"/>
      <c r="EV600" s="106"/>
      <c r="EW600" s="106"/>
      <c r="EX600" s="106"/>
      <c r="EY600" s="106"/>
      <c r="EZ600" s="106"/>
      <c r="FA600" s="106"/>
      <c r="FB600" s="106"/>
      <c r="FC600" s="106"/>
      <c r="FD600" s="106"/>
      <c r="FE600" s="106"/>
      <c r="FF600" s="106"/>
      <c r="FG600" s="106"/>
      <c r="FH600" s="106"/>
      <c r="FI600" s="106"/>
      <c r="FJ600" s="106"/>
      <c r="FK600" s="106"/>
      <c r="FL600" s="106"/>
      <c r="FM600" s="106"/>
      <c r="FN600" s="106"/>
      <c r="FO600" s="106"/>
      <c r="FP600" s="106"/>
      <c r="FQ600" s="106"/>
      <c r="FR600" s="106"/>
      <c r="FS600" s="106"/>
      <c r="FT600" s="106"/>
      <c r="FU600" s="106"/>
      <c r="FV600" s="106"/>
      <c r="FW600" s="106"/>
      <c r="FX600" s="106"/>
      <c r="FY600" s="106"/>
      <c r="FZ600" s="106"/>
      <c r="GA600" s="106"/>
      <c r="GB600" s="106"/>
      <c r="GC600" s="106"/>
      <c r="GD600" s="106"/>
      <c r="GE600" s="106"/>
      <c r="GF600" s="106"/>
      <c r="GG600" s="106"/>
      <c r="GH600" s="106"/>
      <c r="GI600" s="106"/>
      <c r="GJ600" s="106"/>
      <c r="GK600" s="106"/>
      <c r="GL600" s="106"/>
      <c r="GM600" s="106"/>
      <c r="GN600" s="106"/>
      <c r="GO600" s="106"/>
      <c r="GP600" s="106"/>
      <c r="GQ600" s="106"/>
      <c r="GR600" s="106"/>
      <c r="GS600" s="106"/>
      <c r="GT600" s="106"/>
      <c r="GU600" s="106"/>
      <c r="GV600" s="106"/>
      <c r="GW600" s="106"/>
      <c r="GX600" s="106"/>
      <c r="GY600" s="106"/>
      <c r="GZ600" s="106"/>
      <c r="HA600" s="106"/>
      <c r="HB600" s="106"/>
      <c r="HC600" s="106"/>
      <c r="HD600" s="106"/>
      <c r="HE600" s="106"/>
      <c r="HF600" s="106"/>
      <c r="HG600" s="106"/>
      <c r="HH600" s="106"/>
      <c r="HI600" s="106"/>
      <c r="HJ600" s="106"/>
      <c r="HK600" s="106"/>
      <c r="HL600" s="106"/>
      <c r="HM600" s="106"/>
      <c r="HN600" s="106"/>
      <c r="HO600" s="106"/>
    </row>
    <row r="601" spans="1:240">
      <c r="A601" s="97" t="s">
        <v>1892</v>
      </c>
      <c r="B601" s="117" t="s">
        <v>1893</v>
      </c>
      <c r="C601" s="139" t="s">
        <v>575</v>
      </c>
      <c r="D601" s="60"/>
      <c r="E601" s="60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/>
      <c r="AQ601" s="106"/>
      <c r="AR601" s="106"/>
      <c r="AS601" s="106"/>
      <c r="AT601" s="106"/>
      <c r="AU601" s="106"/>
      <c r="AV601" s="106"/>
      <c r="AW601" s="106"/>
      <c r="AX601" s="106"/>
      <c r="AY601" s="106"/>
      <c r="AZ601" s="106"/>
      <c r="BA601" s="106"/>
      <c r="BB601" s="106"/>
      <c r="BC601" s="106"/>
      <c r="BD601" s="106"/>
      <c r="BE601" s="106"/>
      <c r="BF601" s="106"/>
      <c r="BG601" s="106"/>
      <c r="BH601" s="106"/>
      <c r="BI601" s="106"/>
      <c r="BJ601" s="106"/>
      <c r="BK601" s="106"/>
      <c r="BL601" s="106"/>
      <c r="BM601" s="106"/>
      <c r="BN601" s="106"/>
      <c r="BO601" s="106"/>
      <c r="BP601" s="106"/>
      <c r="BQ601" s="106"/>
      <c r="BR601" s="106"/>
      <c r="BS601" s="106"/>
      <c r="BT601" s="106"/>
      <c r="BU601" s="106"/>
      <c r="BV601" s="106"/>
      <c r="BW601" s="106"/>
      <c r="BX601" s="106"/>
      <c r="BY601" s="106"/>
      <c r="BZ601" s="106"/>
      <c r="CA601" s="106"/>
      <c r="CB601" s="106"/>
      <c r="CC601" s="106"/>
      <c r="CD601" s="106"/>
      <c r="CE601" s="106"/>
      <c r="CF601" s="106"/>
      <c r="CG601" s="106"/>
      <c r="CH601" s="106"/>
      <c r="CI601" s="106"/>
      <c r="CJ601" s="106"/>
      <c r="CK601" s="106"/>
      <c r="CL601" s="106"/>
      <c r="CM601" s="106"/>
      <c r="CN601" s="106"/>
      <c r="CO601" s="106"/>
      <c r="CP601" s="106"/>
      <c r="CQ601" s="106"/>
      <c r="CR601" s="106"/>
      <c r="CS601" s="106"/>
      <c r="CT601" s="106"/>
      <c r="CU601" s="106"/>
      <c r="CV601" s="106"/>
      <c r="CW601" s="106"/>
      <c r="CX601" s="106"/>
      <c r="CY601" s="106"/>
      <c r="CZ601" s="106"/>
      <c r="DA601" s="106"/>
      <c r="DB601" s="106"/>
      <c r="DC601" s="106"/>
      <c r="DD601" s="106"/>
      <c r="DE601" s="106"/>
      <c r="DF601" s="106"/>
      <c r="DG601" s="106"/>
      <c r="DH601" s="106"/>
      <c r="DI601" s="106"/>
      <c r="DJ601" s="106"/>
      <c r="DK601" s="106"/>
      <c r="DL601" s="106"/>
      <c r="DM601" s="106"/>
      <c r="DN601" s="106"/>
      <c r="DO601" s="106"/>
      <c r="DP601" s="106"/>
      <c r="DQ601" s="106"/>
      <c r="DR601" s="106"/>
      <c r="DS601" s="106"/>
      <c r="DT601" s="106"/>
      <c r="DU601" s="106"/>
      <c r="DV601" s="106"/>
      <c r="DW601" s="106"/>
      <c r="DX601" s="106"/>
      <c r="DY601" s="106"/>
      <c r="DZ601" s="106"/>
      <c r="EA601" s="106"/>
      <c r="EB601" s="106"/>
      <c r="EC601" s="106"/>
      <c r="ED601" s="106"/>
      <c r="EE601" s="106"/>
      <c r="EF601" s="106"/>
      <c r="EG601" s="106"/>
      <c r="EH601" s="106"/>
      <c r="EI601" s="106"/>
      <c r="EJ601" s="106"/>
      <c r="EK601" s="106"/>
      <c r="EL601" s="106"/>
      <c r="EM601" s="106"/>
      <c r="EN601" s="106"/>
      <c r="EO601" s="106"/>
      <c r="EP601" s="106"/>
      <c r="EQ601" s="106"/>
      <c r="ER601" s="106"/>
      <c r="ES601" s="106"/>
      <c r="ET601" s="106"/>
      <c r="EU601" s="106"/>
      <c r="EV601" s="106"/>
      <c r="EW601" s="106"/>
      <c r="EX601" s="106"/>
      <c r="EY601" s="106"/>
      <c r="EZ601" s="106"/>
      <c r="FA601" s="106"/>
      <c r="FB601" s="106"/>
      <c r="FC601" s="106"/>
      <c r="FD601" s="106"/>
      <c r="FE601" s="106"/>
      <c r="FF601" s="106"/>
      <c r="FG601" s="106"/>
      <c r="FH601" s="106"/>
      <c r="FI601" s="106"/>
      <c r="FJ601" s="106"/>
      <c r="FK601" s="106"/>
      <c r="FL601" s="106"/>
      <c r="FM601" s="106"/>
      <c r="FN601" s="106"/>
      <c r="FO601" s="106"/>
      <c r="FP601" s="106"/>
      <c r="FQ601" s="106"/>
      <c r="FR601" s="106"/>
      <c r="FS601" s="106"/>
      <c r="FT601" s="106"/>
      <c r="FU601" s="106"/>
      <c r="FV601" s="106"/>
      <c r="FW601" s="106"/>
      <c r="FX601" s="106"/>
      <c r="FY601" s="106"/>
      <c r="FZ601" s="106"/>
      <c r="GA601" s="106"/>
      <c r="GB601" s="106"/>
      <c r="GC601" s="106"/>
      <c r="GD601" s="106"/>
      <c r="GE601" s="106"/>
      <c r="GF601" s="106"/>
      <c r="GG601" s="106"/>
      <c r="GH601" s="106"/>
      <c r="GI601" s="106"/>
      <c r="GJ601" s="106"/>
      <c r="GK601" s="106"/>
      <c r="GL601" s="106"/>
      <c r="GM601" s="106"/>
      <c r="GN601" s="106"/>
      <c r="GO601" s="106"/>
      <c r="GP601" s="106"/>
      <c r="GQ601" s="106"/>
      <c r="GR601" s="106"/>
      <c r="GS601" s="106"/>
      <c r="GT601" s="106"/>
      <c r="GU601" s="106"/>
      <c r="GV601" s="106"/>
      <c r="GW601" s="106"/>
      <c r="GX601" s="106"/>
      <c r="GY601" s="106"/>
      <c r="GZ601" s="106"/>
      <c r="HA601" s="106"/>
      <c r="HB601" s="106"/>
      <c r="HC601" s="106"/>
      <c r="HD601" s="106"/>
      <c r="HE601" s="106"/>
      <c r="HF601" s="106"/>
      <c r="HG601" s="106"/>
      <c r="HH601" s="106"/>
      <c r="HI601" s="106"/>
      <c r="HJ601" s="106"/>
      <c r="HK601" s="106"/>
      <c r="HL601" s="106"/>
      <c r="HM601" s="106"/>
      <c r="HN601" s="106"/>
      <c r="HO601" s="106"/>
    </row>
    <row r="602" spans="1:240">
      <c r="A602" s="97" t="s">
        <v>1894</v>
      </c>
      <c r="B602" s="117" t="s">
        <v>1895</v>
      </c>
      <c r="C602" s="139" t="s">
        <v>441</v>
      </c>
      <c r="D602" s="60"/>
      <c r="E602" s="60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  <c r="AM602" s="106"/>
      <c r="AN602" s="106"/>
      <c r="AO602" s="106"/>
      <c r="AP602" s="106"/>
      <c r="AQ602" s="106"/>
      <c r="AR602" s="106"/>
      <c r="AS602" s="106"/>
      <c r="AT602" s="106"/>
      <c r="AU602" s="106"/>
      <c r="AV602" s="106"/>
      <c r="AW602" s="106"/>
      <c r="AX602" s="106"/>
      <c r="AY602" s="106"/>
      <c r="AZ602" s="106"/>
      <c r="BA602" s="106"/>
      <c r="BB602" s="106"/>
      <c r="BC602" s="106"/>
      <c r="BD602" s="106"/>
      <c r="BE602" s="106"/>
      <c r="BF602" s="106"/>
      <c r="BG602" s="106"/>
      <c r="BH602" s="106"/>
      <c r="BI602" s="106"/>
      <c r="BJ602" s="106"/>
      <c r="BK602" s="106"/>
      <c r="BL602" s="106"/>
      <c r="BM602" s="106"/>
      <c r="BN602" s="106"/>
      <c r="BO602" s="106"/>
      <c r="BP602" s="106"/>
      <c r="BQ602" s="106"/>
      <c r="BR602" s="106"/>
      <c r="BS602" s="106"/>
      <c r="BT602" s="106"/>
      <c r="BU602" s="106"/>
      <c r="BV602" s="106"/>
      <c r="BW602" s="106"/>
      <c r="BX602" s="106"/>
      <c r="BY602" s="106"/>
      <c r="BZ602" s="106"/>
      <c r="CA602" s="106"/>
      <c r="CB602" s="106"/>
      <c r="CC602" s="106"/>
      <c r="CD602" s="106"/>
      <c r="CE602" s="106"/>
      <c r="CF602" s="106"/>
      <c r="CG602" s="106"/>
      <c r="CH602" s="106"/>
      <c r="CI602" s="106"/>
      <c r="CJ602" s="106"/>
      <c r="CK602" s="106"/>
      <c r="CL602" s="106"/>
      <c r="CM602" s="106"/>
      <c r="CN602" s="106"/>
      <c r="CO602" s="106"/>
      <c r="CP602" s="106"/>
      <c r="CQ602" s="106"/>
      <c r="CR602" s="106"/>
      <c r="CS602" s="106"/>
      <c r="CT602" s="106"/>
      <c r="CU602" s="106"/>
      <c r="CV602" s="106"/>
      <c r="CW602" s="106"/>
      <c r="CX602" s="106"/>
      <c r="CY602" s="106"/>
      <c r="CZ602" s="106"/>
      <c r="DA602" s="106"/>
      <c r="DB602" s="106"/>
      <c r="DC602" s="106"/>
      <c r="DD602" s="106"/>
      <c r="DE602" s="106"/>
      <c r="DF602" s="106"/>
      <c r="DG602" s="106"/>
      <c r="DH602" s="106"/>
      <c r="DI602" s="106"/>
      <c r="DJ602" s="106"/>
      <c r="DK602" s="106"/>
      <c r="DL602" s="106"/>
      <c r="DM602" s="106"/>
      <c r="DN602" s="106"/>
      <c r="DO602" s="106"/>
      <c r="DP602" s="106"/>
      <c r="DQ602" s="106"/>
      <c r="DR602" s="106"/>
      <c r="DS602" s="106"/>
      <c r="DT602" s="106"/>
      <c r="DU602" s="106"/>
      <c r="DV602" s="106"/>
      <c r="DW602" s="106"/>
      <c r="DX602" s="106"/>
      <c r="DY602" s="106"/>
      <c r="DZ602" s="106"/>
      <c r="EA602" s="106"/>
      <c r="EB602" s="106"/>
      <c r="EC602" s="106"/>
      <c r="ED602" s="106"/>
      <c r="EE602" s="106"/>
      <c r="EF602" s="106"/>
      <c r="EG602" s="106"/>
      <c r="EH602" s="106"/>
      <c r="EI602" s="106"/>
      <c r="EJ602" s="106"/>
      <c r="EK602" s="106"/>
      <c r="EL602" s="106"/>
      <c r="EM602" s="106"/>
      <c r="EN602" s="106"/>
      <c r="EO602" s="106"/>
      <c r="EP602" s="106"/>
      <c r="EQ602" s="106"/>
      <c r="ER602" s="106"/>
      <c r="ES602" s="106"/>
      <c r="ET602" s="106"/>
      <c r="EU602" s="106"/>
      <c r="EV602" s="106"/>
      <c r="EW602" s="106"/>
      <c r="EX602" s="106"/>
      <c r="EY602" s="106"/>
      <c r="EZ602" s="106"/>
      <c r="FA602" s="106"/>
      <c r="FB602" s="106"/>
      <c r="FC602" s="106"/>
      <c r="FD602" s="106"/>
      <c r="FE602" s="106"/>
      <c r="FF602" s="106"/>
      <c r="FG602" s="106"/>
      <c r="FH602" s="106"/>
      <c r="FI602" s="106"/>
      <c r="FJ602" s="106"/>
      <c r="FK602" s="106"/>
      <c r="FL602" s="106"/>
      <c r="FM602" s="106"/>
      <c r="FN602" s="106"/>
      <c r="FO602" s="106"/>
      <c r="FP602" s="106"/>
      <c r="FQ602" s="106"/>
      <c r="FR602" s="106"/>
      <c r="FS602" s="106"/>
      <c r="FT602" s="106"/>
      <c r="FU602" s="106"/>
      <c r="FV602" s="106"/>
      <c r="FW602" s="106"/>
      <c r="FX602" s="106"/>
      <c r="FY602" s="106"/>
      <c r="FZ602" s="106"/>
      <c r="GA602" s="106"/>
      <c r="GB602" s="106"/>
      <c r="GC602" s="106"/>
      <c r="GD602" s="106"/>
      <c r="GE602" s="106"/>
      <c r="GF602" s="106"/>
      <c r="GG602" s="106"/>
      <c r="GH602" s="106"/>
      <c r="GI602" s="106"/>
      <c r="GJ602" s="106"/>
      <c r="GK602" s="106"/>
      <c r="GL602" s="106"/>
      <c r="GM602" s="106"/>
      <c r="GN602" s="106"/>
      <c r="GO602" s="106"/>
      <c r="GP602" s="106"/>
      <c r="GQ602" s="106"/>
      <c r="GR602" s="106"/>
      <c r="GS602" s="106"/>
      <c r="GT602" s="106"/>
      <c r="GU602" s="106"/>
      <c r="GV602" s="106"/>
      <c r="GW602" s="106"/>
      <c r="GX602" s="106"/>
      <c r="GY602" s="106"/>
      <c r="GZ602" s="106"/>
      <c r="HA602" s="106"/>
      <c r="HB602" s="106"/>
      <c r="HC602" s="106"/>
      <c r="HD602" s="106"/>
      <c r="HE602" s="106"/>
      <c r="HF602" s="106"/>
      <c r="HG602" s="106"/>
      <c r="HH602" s="106"/>
      <c r="HI602" s="106"/>
      <c r="HJ602" s="106"/>
      <c r="HK602" s="106"/>
      <c r="HL602" s="106"/>
      <c r="HM602" s="106"/>
      <c r="HN602" s="106"/>
      <c r="HO602" s="106"/>
    </row>
    <row r="603" spans="1:240">
      <c r="A603" s="97" t="s">
        <v>1896</v>
      </c>
      <c r="B603" s="117" t="s">
        <v>1897</v>
      </c>
      <c r="C603" s="139" t="s">
        <v>581</v>
      </c>
      <c r="D603" s="60"/>
      <c r="E603" s="60">
        <v>30000</v>
      </c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/>
      <c r="AQ603" s="106"/>
      <c r="AR603" s="106"/>
      <c r="AS603" s="106"/>
      <c r="AT603" s="106"/>
      <c r="AU603" s="106"/>
      <c r="AV603" s="106"/>
      <c r="AW603" s="106"/>
      <c r="AX603" s="106"/>
      <c r="AY603" s="106"/>
      <c r="AZ603" s="106"/>
      <c r="BA603" s="106"/>
      <c r="BB603" s="106"/>
      <c r="BC603" s="106"/>
      <c r="BD603" s="106"/>
      <c r="BE603" s="106"/>
      <c r="BF603" s="106"/>
      <c r="BG603" s="106"/>
      <c r="BH603" s="106"/>
      <c r="BI603" s="106"/>
      <c r="BJ603" s="106"/>
      <c r="BK603" s="106"/>
      <c r="BL603" s="106"/>
      <c r="BM603" s="106"/>
      <c r="BN603" s="106"/>
      <c r="BO603" s="106"/>
      <c r="BP603" s="106"/>
      <c r="BQ603" s="106"/>
      <c r="BR603" s="106"/>
      <c r="BS603" s="106"/>
      <c r="BT603" s="106"/>
      <c r="BU603" s="106"/>
      <c r="BV603" s="106"/>
      <c r="BW603" s="106"/>
      <c r="BX603" s="106"/>
      <c r="BY603" s="106"/>
      <c r="BZ603" s="106"/>
      <c r="CA603" s="106"/>
      <c r="CB603" s="106"/>
      <c r="CC603" s="106"/>
      <c r="CD603" s="106"/>
      <c r="CE603" s="106"/>
      <c r="CF603" s="106"/>
      <c r="CG603" s="106"/>
      <c r="CH603" s="106"/>
      <c r="CI603" s="106"/>
      <c r="CJ603" s="106"/>
      <c r="CK603" s="106"/>
      <c r="CL603" s="106"/>
      <c r="CM603" s="106"/>
      <c r="CN603" s="106"/>
      <c r="CO603" s="106"/>
      <c r="CP603" s="106"/>
      <c r="CQ603" s="106"/>
      <c r="CR603" s="106"/>
      <c r="CS603" s="106"/>
      <c r="CT603" s="106"/>
      <c r="CU603" s="106"/>
      <c r="CV603" s="106"/>
      <c r="CW603" s="106"/>
      <c r="CX603" s="106"/>
      <c r="CY603" s="106"/>
      <c r="CZ603" s="106"/>
      <c r="DA603" s="106"/>
      <c r="DB603" s="106"/>
      <c r="DC603" s="106"/>
      <c r="DD603" s="106"/>
      <c r="DE603" s="106"/>
      <c r="DF603" s="106"/>
      <c r="DG603" s="106"/>
      <c r="DH603" s="106"/>
      <c r="DI603" s="106"/>
      <c r="DJ603" s="106"/>
      <c r="DK603" s="106"/>
      <c r="DL603" s="106"/>
      <c r="DM603" s="106"/>
      <c r="DN603" s="106"/>
      <c r="DO603" s="106"/>
      <c r="DP603" s="106"/>
      <c r="DQ603" s="106"/>
      <c r="DR603" s="106"/>
      <c r="DS603" s="106"/>
      <c r="DT603" s="106"/>
      <c r="DU603" s="106"/>
      <c r="DV603" s="106"/>
      <c r="DW603" s="106"/>
      <c r="DX603" s="106"/>
      <c r="DY603" s="106"/>
      <c r="DZ603" s="106"/>
      <c r="EA603" s="106"/>
      <c r="EB603" s="106"/>
      <c r="EC603" s="106"/>
      <c r="ED603" s="106"/>
      <c r="EE603" s="106"/>
      <c r="EF603" s="106"/>
      <c r="EG603" s="106"/>
      <c r="EH603" s="106"/>
      <c r="EI603" s="106"/>
      <c r="EJ603" s="106"/>
      <c r="EK603" s="106"/>
      <c r="EL603" s="106"/>
      <c r="EM603" s="106"/>
      <c r="EN603" s="106"/>
      <c r="EO603" s="106"/>
      <c r="EP603" s="106"/>
      <c r="EQ603" s="106"/>
      <c r="ER603" s="106"/>
      <c r="ES603" s="106"/>
      <c r="ET603" s="106"/>
      <c r="EU603" s="106"/>
      <c r="EV603" s="106"/>
      <c r="EW603" s="106"/>
      <c r="EX603" s="106"/>
      <c r="EY603" s="106"/>
      <c r="EZ603" s="106"/>
      <c r="FA603" s="106"/>
      <c r="FB603" s="106"/>
      <c r="FC603" s="106"/>
      <c r="FD603" s="106"/>
      <c r="FE603" s="106"/>
      <c r="FF603" s="106"/>
      <c r="FG603" s="106"/>
      <c r="FH603" s="106"/>
      <c r="FI603" s="106"/>
      <c r="FJ603" s="106"/>
      <c r="FK603" s="106"/>
      <c r="FL603" s="106"/>
      <c r="FM603" s="106"/>
      <c r="FN603" s="106"/>
      <c r="FO603" s="106"/>
      <c r="FP603" s="106"/>
      <c r="FQ603" s="106"/>
      <c r="FR603" s="106"/>
      <c r="FS603" s="106"/>
      <c r="FT603" s="106"/>
      <c r="FU603" s="106"/>
      <c r="FV603" s="106"/>
      <c r="FW603" s="106"/>
      <c r="FX603" s="106"/>
      <c r="FY603" s="106"/>
      <c r="FZ603" s="106"/>
      <c r="GA603" s="106"/>
      <c r="GB603" s="106"/>
      <c r="GC603" s="106"/>
      <c r="GD603" s="106"/>
      <c r="GE603" s="106"/>
      <c r="GF603" s="106"/>
      <c r="GG603" s="106"/>
      <c r="GH603" s="106"/>
      <c r="GI603" s="106"/>
      <c r="GJ603" s="106"/>
      <c r="GK603" s="106"/>
      <c r="GL603" s="106"/>
      <c r="GM603" s="106"/>
      <c r="GN603" s="106"/>
      <c r="GO603" s="106"/>
      <c r="GP603" s="106"/>
      <c r="GQ603" s="106"/>
      <c r="GR603" s="106"/>
      <c r="GS603" s="106"/>
      <c r="GT603" s="106"/>
      <c r="GU603" s="106"/>
      <c r="GV603" s="106"/>
      <c r="GW603" s="106"/>
      <c r="GX603" s="106"/>
      <c r="GY603" s="106"/>
      <c r="GZ603" s="106"/>
      <c r="HA603" s="106"/>
      <c r="HB603" s="106"/>
      <c r="HC603" s="106"/>
      <c r="HD603" s="106"/>
      <c r="HE603" s="106"/>
      <c r="HF603" s="106"/>
      <c r="HG603" s="106"/>
      <c r="HH603" s="106"/>
      <c r="HI603" s="106"/>
      <c r="HJ603" s="106"/>
      <c r="HK603" s="106"/>
      <c r="HL603" s="106"/>
      <c r="HM603" s="106"/>
      <c r="HN603" s="106"/>
      <c r="HO603" s="106"/>
    </row>
    <row r="604" spans="1:240">
      <c r="A604" s="122" t="s">
        <v>1341</v>
      </c>
      <c r="B604" s="123" t="s">
        <v>1342</v>
      </c>
      <c r="C604" s="124"/>
      <c r="D604" s="72">
        <f>SUM(D605+D612+D625+D628+D665)</f>
        <v>9966446.1500000004</v>
      </c>
      <c r="E604" s="72">
        <f>SUM(E605+E612+E625+E628+E665)</f>
        <v>7791563.0800000001</v>
      </c>
      <c r="F604" s="194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  <c r="AM604" s="106"/>
      <c r="AN604" s="106"/>
      <c r="AO604" s="106"/>
      <c r="AP604" s="106"/>
      <c r="AQ604" s="106"/>
      <c r="AR604" s="106"/>
      <c r="AS604" s="106"/>
      <c r="AT604" s="106"/>
      <c r="AU604" s="106"/>
      <c r="AV604" s="106"/>
      <c r="AW604" s="106"/>
      <c r="AX604" s="106"/>
      <c r="AY604" s="106"/>
      <c r="AZ604" s="106"/>
      <c r="BA604" s="106"/>
      <c r="BB604" s="106"/>
      <c r="BC604" s="106"/>
      <c r="BD604" s="106"/>
      <c r="BE604" s="106"/>
      <c r="BF604" s="106"/>
      <c r="BG604" s="106"/>
      <c r="BH604" s="106"/>
      <c r="BI604" s="106"/>
      <c r="BJ604" s="106"/>
      <c r="BK604" s="106"/>
      <c r="BL604" s="106"/>
      <c r="BM604" s="106"/>
      <c r="BN604" s="106"/>
      <c r="BO604" s="106"/>
      <c r="BP604" s="106"/>
      <c r="BQ604" s="106"/>
      <c r="BR604" s="106"/>
      <c r="BS604" s="106"/>
      <c r="BT604" s="106"/>
      <c r="BU604" s="106"/>
      <c r="BV604" s="106"/>
      <c r="BW604" s="106"/>
      <c r="BX604" s="106"/>
      <c r="BY604" s="106"/>
      <c r="BZ604" s="106"/>
      <c r="CA604" s="106"/>
      <c r="CB604" s="106"/>
      <c r="CC604" s="106"/>
      <c r="CD604" s="106"/>
      <c r="CE604" s="106"/>
      <c r="CF604" s="106"/>
      <c r="CG604" s="106"/>
      <c r="CH604" s="106"/>
      <c r="CI604" s="106"/>
      <c r="CJ604" s="106"/>
      <c r="CK604" s="106"/>
      <c r="CL604" s="106"/>
      <c r="CM604" s="106"/>
      <c r="CN604" s="106"/>
      <c r="CO604" s="106"/>
      <c r="CP604" s="106"/>
      <c r="CQ604" s="106"/>
      <c r="CR604" s="106"/>
      <c r="CS604" s="106"/>
      <c r="CT604" s="106"/>
      <c r="CU604" s="106"/>
      <c r="CV604" s="106"/>
      <c r="CW604" s="106"/>
      <c r="CX604" s="106"/>
      <c r="CY604" s="106"/>
      <c r="CZ604" s="106"/>
      <c r="DA604" s="106"/>
      <c r="DB604" s="106"/>
      <c r="DC604" s="106"/>
      <c r="DD604" s="106"/>
      <c r="DE604" s="106"/>
      <c r="DF604" s="106"/>
      <c r="DG604" s="106"/>
      <c r="DH604" s="106"/>
      <c r="DI604" s="106"/>
      <c r="DJ604" s="106"/>
      <c r="DK604" s="106"/>
      <c r="DL604" s="106"/>
      <c r="DM604" s="106"/>
      <c r="DN604" s="106"/>
      <c r="DO604" s="106"/>
      <c r="DP604" s="106"/>
      <c r="DQ604" s="106"/>
      <c r="DR604" s="106"/>
      <c r="DS604" s="106"/>
      <c r="DT604" s="106"/>
      <c r="DU604" s="106"/>
      <c r="DV604" s="106"/>
      <c r="DW604" s="106"/>
      <c r="DX604" s="106"/>
      <c r="DY604" s="106"/>
      <c r="DZ604" s="106"/>
      <c r="EA604" s="106"/>
      <c r="EB604" s="106"/>
      <c r="EC604" s="106"/>
      <c r="ED604" s="106"/>
      <c r="EE604" s="106"/>
      <c r="EF604" s="106"/>
      <c r="EG604" s="106"/>
      <c r="EH604" s="106"/>
      <c r="EI604" s="106"/>
      <c r="EJ604" s="106"/>
      <c r="EK604" s="106"/>
      <c r="EL604" s="106"/>
      <c r="EM604" s="106"/>
      <c r="EN604" s="106"/>
      <c r="EO604" s="106"/>
      <c r="EP604" s="106"/>
      <c r="EQ604" s="106"/>
      <c r="ER604" s="106"/>
      <c r="ES604" s="106"/>
      <c r="ET604" s="106"/>
      <c r="EU604" s="106"/>
      <c r="EV604" s="106"/>
      <c r="EW604" s="106"/>
      <c r="EX604" s="106"/>
      <c r="EY604" s="106"/>
      <c r="EZ604" s="106"/>
      <c r="FA604" s="106"/>
      <c r="FB604" s="106"/>
      <c r="FC604" s="106"/>
      <c r="FD604" s="106"/>
      <c r="FE604" s="106"/>
      <c r="FF604" s="106"/>
      <c r="FG604" s="106"/>
      <c r="FH604" s="106"/>
      <c r="FI604" s="106"/>
      <c r="FJ604" s="106"/>
      <c r="FK604" s="106"/>
      <c r="FL604" s="106"/>
      <c r="FM604" s="106"/>
      <c r="FN604" s="106"/>
      <c r="FO604" s="106"/>
      <c r="FP604" s="106"/>
      <c r="FQ604" s="106"/>
      <c r="FR604" s="106"/>
      <c r="FS604" s="106"/>
      <c r="FT604" s="106"/>
      <c r="FU604" s="106"/>
      <c r="FV604" s="106"/>
      <c r="FW604" s="106"/>
      <c r="FX604" s="106"/>
      <c r="FY604" s="106"/>
      <c r="FZ604" s="106"/>
      <c r="GA604" s="106"/>
      <c r="GB604" s="106"/>
      <c r="GC604" s="106"/>
      <c r="GD604" s="106"/>
      <c r="GE604" s="106"/>
      <c r="GF604" s="106"/>
      <c r="GG604" s="106"/>
      <c r="GH604" s="106"/>
      <c r="GI604" s="106"/>
      <c r="GJ604" s="106"/>
      <c r="GK604" s="106"/>
      <c r="GL604" s="106"/>
      <c r="GM604" s="106"/>
      <c r="GN604" s="106"/>
      <c r="GO604" s="106"/>
      <c r="GP604" s="106"/>
      <c r="GQ604" s="106"/>
      <c r="GR604" s="106"/>
      <c r="GS604" s="106"/>
      <c r="GT604" s="106"/>
      <c r="GU604" s="106"/>
      <c r="GV604" s="106"/>
      <c r="GW604" s="106"/>
      <c r="GX604" s="106"/>
      <c r="GY604" s="106"/>
      <c r="GZ604" s="106"/>
      <c r="HA604" s="106"/>
      <c r="HB604" s="106"/>
      <c r="HC604" s="106"/>
      <c r="HD604" s="106"/>
      <c r="HE604" s="106"/>
      <c r="HF604" s="106"/>
      <c r="HG604" s="106"/>
      <c r="HH604" s="106"/>
      <c r="HI604" s="106"/>
      <c r="HJ604" s="106"/>
      <c r="HK604" s="106"/>
      <c r="HL604" s="106"/>
      <c r="HM604" s="106"/>
      <c r="HN604" s="106"/>
      <c r="HO604" s="106"/>
    </row>
    <row r="605" spans="1:240">
      <c r="A605" s="125" t="s">
        <v>1343</v>
      </c>
      <c r="B605" s="126" t="s">
        <v>1344</v>
      </c>
      <c r="C605" s="127"/>
      <c r="D605" s="128">
        <f>SUM(D606)</f>
        <v>5051581.95</v>
      </c>
      <c r="E605" s="128">
        <f>SUM(E606)</f>
        <v>4391904.6100000003</v>
      </c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/>
      <c r="AL605" s="106"/>
      <c r="AM605" s="106"/>
      <c r="AN605" s="106"/>
      <c r="AO605" s="106"/>
      <c r="AP605" s="106"/>
      <c r="AQ605" s="106"/>
      <c r="AR605" s="106"/>
      <c r="AS605" s="106"/>
      <c r="AT605" s="106"/>
      <c r="AU605" s="106"/>
      <c r="AV605" s="106"/>
      <c r="AW605" s="106"/>
      <c r="AX605" s="106"/>
      <c r="AY605" s="106"/>
      <c r="AZ605" s="106"/>
      <c r="BA605" s="106"/>
      <c r="BB605" s="106"/>
      <c r="BC605" s="106"/>
      <c r="BD605" s="106"/>
      <c r="BE605" s="106"/>
      <c r="BF605" s="106"/>
      <c r="BG605" s="106"/>
      <c r="BH605" s="106"/>
      <c r="BI605" s="106"/>
      <c r="BJ605" s="106"/>
      <c r="BK605" s="106"/>
      <c r="BL605" s="106"/>
      <c r="BM605" s="106"/>
      <c r="BN605" s="106"/>
      <c r="BO605" s="106"/>
      <c r="BP605" s="106"/>
      <c r="BQ605" s="106"/>
      <c r="BR605" s="106"/>
      <c r="BS605" s="106"/>
      <c r="BT605" s="106"/>
      <c r="BU605" s="106"/>
      <c r="BV605" s="106"/>
      <c r="BW605" s="106"/>
      <c r="BX605" s="106"/>
      <c r="BY605" s="106"/>
      <c r="BZ605" s="106"/>
      <c r="CA605" s="106"/>
      <c r="CB605" s="106"/>
      <c r="CC605" s="106"/>
      <c r="CD605" s="106"/>
      <c r="CE605" s="106"/>
      <c r="CF605" s="106"/>
      <c r="CG605" s="106"/>
      <c r="CH605" s="106"/>
      <c r="CI605" s="106"/>
      <c r="CJ605" s="106"/>
      <c r="CK605" s="106"/>
      <c r="CL605" s="106"/>
      <c r="CM605" s="106"/>
      <c r="CN605" s="106"/>
      <c r="CO605" s="106"/>
      <c r="CP605" s="106"/>
      <c r="CQ605" s="106"/>
      <c r="CR605" s="106"/>
      <c r="CS605" s="106"/>
      <c r="CT605" s="106"/>
      <c r="CU605" s="106"/>
      <c r="CV605" s="106"/>
      <c r="CW605" s="106"/>
      <c r="CX605" s="106"/>
      <c r="CY605" s="106"/>
      <c r="CZ605" s="106"/>
      <c r="DA605" s="106"/>
      <c r="DB605" s="106"/>
      <c r="DC605" s="106"/>
      <c r="DD605" s="106"/>
      <c r="DE605" s="106"/>
      <c r="DF605" s="106"/>
      <c r="DG605" s="106"/>
      <c r="DH605" s="106"/>
      <c r="DI605" s="106"/>
      <c r="DJ605" s="106"/>
      <c r="DK605" s="106"/>
      <c r="DL605" s="106"/>
      <c r="DM605" s="106"/>
      <c r="DN605" s="106"/>
      <c r="DO605" s="106"/>
      <c r="DP605" s="106"/>
      <c r="DQ605" s="106"/>
      <c r="DR605" s="106"/>
      <c r="DS605" s="106"/>
      <c r="DT605" s="106"/>
      <c r="DU605" s="106"/>
      <c r="DV605" s="106"/>
      <c r="DW605" s="106"/>
      <c r="DX605" s="106"/>
      <c r="DY605" s="106"/>
      <c r="DZ605" s="106"/>
      <c r="EA605" s="106"/>
      <c r="EB605" s="106"/>
      <c r="EC605" s="106"/>
      <c r="ED605" s="106"/>
      <c r="EE605" s="106"/>
      <c r="EF605" s="106"/>
      <c r="EG605" s="106"/>
      <c r="EH605" s="106"/>
      <c r="EI605" s="106"/>
      <c r="EJ605" s="106"/>
      <c r="EK605" s="106"/>
      <c r="EL605" s="106"/>
      <c r="EM605" s="106"/>
      <c r="EN605" s="106"/>
      <c r="EO605" s="106"/>
      <c r="EP605" s="106"/>
      <c r="EQ605" s="106"/>
      <c r="ER605" s="106"/>
      <c r="ES605" s="106"/>
      <c r="ET605" s="106"/>
      <c r="EU605" s="106"/>
      <c r="EV605" s="106"/>
      <c r="EW605" s="106"/>
      <c r="EX605" s="106"/>
      <c r="EY605" s="106"/>
      <c r="EZ605" s="106"/>
      <c r="FA605" s="106"/>
      <c r="FB605" s="106"/>
      <c r="FC605" s="106"/>
      <c r="FD605" s="106"/>
      <c r="FE605" s="106"/>
      <c r="FF605" s="106"/>
      <c r="FG605" s="106"/>
      <c r="FH605" s="106"/>
      <c r="FI605" s="106"/>
      <c r="FJ605" s="106"/>
      <c r="FK605" s="106"/>
      <c r="FL605" s="106"/>
      <c r="FM605" s="106"/>
      <c r="FN605" s="106"/>
      <c r="FO605" s="106"/>
      <c r="FP605" s="106"/>
      <c r="FQ605" s="106"/>
      <c r="FR605" s="106"/>
      <c r="FS605" s="106"/>
      <c r="FT605" s="106"/>
      <c r="FU605" s="106"/>
      <c r="FV605" s="106"/>
      <c r="FW605" s="106"/>
      <c r="FX605" s="106"/>
      <c r="FY605" s="106"/>
      <c r="FZ605" s="106"/>
      <c r="GA605" s="106"/>
      <c r="GB605" s="106"/>
      <c r="GC605" s="106"/>
      <c r="GD605" s="106"/>
      <c r="GE605" s="106"/>
      <c r="GF605" s="106"/>
      <c r="GG605" s="106"/>
      <c r="GH605" s="106"/>
      <c r="GI605" s="106"/>
      <c r="GJ605" s="106"/>
      <c r="GK605" s="106"/>
      <c r="GL605" s="106"/>
      <c r="GM605" s="106"/>
      <c r="GN605" s="106"/>
      <c r="GO605" s="106"/>
      <c r="GP605" s="106"/>
      <c r="GQ605" s="106"/>
      <c r="GR605" s="106"/>
      <c r="GS605" s="106"/>
      <c r="GT605" s="106"/>
      <c r="GU605" s="106"/>
      <c r="GV605" s="106"/>
      <c r="GW605" s="106"/>
      <c r="GX605" s="106"/>
      <c r="GY605" s="106"/>
      <c r="GZ605" s="106"/>
      <c r="HA605" s="106"/>
      <c r="HB605" s="106"/>
      <c r="HC605" s="106"/>
      <c r="HD605" s="106"/>
      <c r="HE605" s="106"/>
      <c r="HF605" s="106"/>
      <c r="HG605" s="106"/>
      <c r="HH605" s="106"/>
      <c r="HI605" s="106"/>
      <c r="HJ605" s="106"/>
      <c r="HK605" s="106"/>
      <c r="HL605" s="106"/>
      <c r="HM605" s="106"/>
      <c r="HN605" s="106"/>
      <c r="HO605" s="106"/>
    </row>
    <row r="606" spans="1:240">
      <c r="A606" s="129" t="s">
        <v>1345</v>
      </c>
      <c r="B606" s="130" t="s">
        <v>1346</v>
      </c>
      <c r="C606" s="131"/>
      <c r="D606" s="128">
        <f>SUM(D607)</f>
        <v>5051581.95</v>
      </c>
      <c r="E606" s="128">
        <f>SUM(E607)</f>
        <v>4391904.6100000003</v>
      </c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/>
      <c r="AM606" s="106"/>
      <c r="AN606" s="106"/>
      <c r="AO606" s="106"/>
      <c r="AP606" s="106"/>
      <c r="AQ606" s="106"/>
      <c r="AR606" s="106"/>
      <c r="AS606" s="106"/>
      <c r="AT606" s="106"/>
      <c r="AU606" s="106"/>
      <c r="AV606" s="106"/>
      <c r="AW606" s="106"/>
      <c r="AX606" s="106"/>
      <c r="AY606" s="106"/>
      <c r="AZ606" s="106"/>
      <c r="BA606" s="106"/>
      <c r="BB606" s="106"/>
      <c r="BC606" s="106"/>
      <c r="BD606" s="106"/>
      <c r="BE606" s="106"/>
      <c r="BF606" s="106"/>
      <c r="BG606" s="106"/>
      <c r="BH606" s="106"/>
      <c r="BI606" s="106"/>
      <c r="BJ606" s="106"/>
      <c r="BK606" s="106"/>
      <c r="BL606" s="106"/>
      <c r="BM606" s="106"/>
      <c r="BN606" s="106"/>
      <c r="BO606" s="106"/>
      <c r="BP606" s="106"/>
      <c r="BQ606" s="106"/>
      <c r="BR606" s="106"/>
      <c r="BS606" s="106"/>
      <c r="BT606" s="106"/>
      <c r="BU606" s="106"/>
      <c r="BV606" s="106"/>
      <c r="BW606" s="106"/>
      <c r="BX606" s="106"/>
      <c r="BY606" s="106"/>
      <c r="BZ606" s="106"/>
      <c r="CA606" s="106"/>
      <c r="CB606" s="106"/>
      <c r="CC606" s="106"/>
      <c r="CD606" s="106"/>
      <c r="CE606" s="106"/>
      <c r="CF606" s="106"/>
      <c r="CG606" s="106"/>
      <c r="CH606" s="106"/>
      <c r="CI606" s="106"/>
      <c r="CJ606" s="106"/>
      <c r="CK606" s="106"/>
      <c r="CL606" s="106"/>
      <c r="CM606" s="106"/>
      <c r="CN606" s="106"/>
      <c r="CO606" s="106"/>
      <c r="CP606" s="106"/>
      <c r="CQ606" s="106"/>
      <c r="CR606" s="106"/>
      <c r="CS606" s="106"/>
      <c r="CT606" s="106"/>
      <c r="CU606" s="106"/>
      <c r="CV606" s="106"/>
      <c r="CW606" s="106"/>
      <c r="CX606" s="106"/>
      <c r="CY606" s="106"/>
      <c r="CZ606" s="106"/>
      <c r="DA606" s="106"/>
      <c r="DB606" s="106"/>
      <c r="DC606" s="106"/>
      <c r="DD606" s="106"/>
      <c r="DE606" s="106"/>
      <c r="DF606" s="106"/>
      <c r="DG606" s="106"/>
      <c r="DH606" s="106"/>
      <c r="DI606" s="106"/>
      <c r="DJ606" s="106"/>
      <c r="DK606" s="106"/>
      <c r="DL606" s="106"/>
      <c r="DM606" s="106"/>
      <c r="DN606" s="106"/>
      <c r="DO606" s="106"/>
      <c r="DP606" s="106"/>
      <c r="DQ606" s="106"/>
      <c r="DR606" s="106"/>
      <c r="DS606" s="106"/>
      <c r="DT606" s="106"/>
      <c r="DU606" s="106"/>
      <c r="DV606" s="106"/>
      <c r="DW606" s="106"/>
      <c r="DX606" s="106"/>
      <c r="DY606" s="106"/>
      <c r="DZ606" s="106"/>
      <c r="EA606" s="106"/>
      <c r="EB606" s="106"/>
      <c r="EC606" s="106"/>
      <c r="ED606" s="106"/>
      <c r="EE606" s="106"/>
      <c r="EF606" s="106"/>
      <c r="EG606" s="106"/>
      <c r="EH606" s="106"/>
      <c r="EI606" s="106"/>
      <c r="EJ606" s="106"/>
      <c r="EK606" s="106"/>
      <c r="EL606" s="106"/>
      <c r="EM606" s="106"/>
      <c r="EN606" s="106"/>
      <c r="EO606" s="106"/>
      <c r="EP606" s="106"/>
      <c r="EQ606" s="106"/>
      <c r="ER606" s="106"/>
      <c r="ES606" s="106"/>
      <c r="ET606" s="106"/>
      <c r="EU606" s="106"/>
      <c r="EV606" s="106"/>
      <c r="EW606" s="106"/>
      <c r="EX606" s="106"/>
      <c r="EY606" s="106"/>
      <c r="EZ606" s="106"/>
      <c r="FA606" s="106"/>
      <c r="FB606" s="106"/>
      <c r="FC606" s="106"/>
      <c r="FD606" s="106"/>
      <c r="FE606" s="106"/>
      <c r="FF606" s="106"/>
      <c r="FG606" s="106"/>
      <c r="FH606" s="106"/>
      <c r="FI606" s="106"/>
      <c r="FJ606" s="106"/>
      <c r="FK606" s="106"/>
      <c r="FL606" s="106"/>
      <c r="FM606" s="106"/>
      <c r="FN606" s="106"/>
      <c r="FO606" s="106"/>
      <c r="FP606" s="106"/>
      <c r="FQ606" s="106"/>
      <c r="FR606" s="106"/>
      <c r="FS606" s="106"/>
      <c r="FT606" s="106"/>
      <c r="FU606" s="106"/>
      <c r="FV606" s="106"/>
      <c r="FW606" s="106"/>
      <c r="FX606" s="106"/>
      <c r="FY606" s="106"/>
      <c r="FZ606" s="106"/>
      <c r="GA606" s="106"/>
      <c r="GB606" s="106"/>
      <c r="GC606" s="106"/>
      <c r="GD606" s="106"/>
      <c r="GE606" s="106"/>
      <c r="GF606" s="106"/>
      <c r="GG606" s="106"/>
      <c r="GH606" s="106"/>
      <c r="GI606" s="106"/>
      <c r="GJ606" s="106"/>
      <c r="GK606" s="106"/>
      <c r="GL606" s="106"/>
      <c r="GM606" s="106"/>
      <c r="GN606" s="106"/>
      <c r="GO606" s="106"/>
      <c r="GP606" s="106"/>
      <c r="GQ606" s="106"/>
      <c r="GR606" s="106"/>
      <c r="GS606" s="106"/>
      <c r="GT606" s="106"/>
      <c r="GU606" s="106"/>
      <c r="GV606" s="106"/>
      <c r="GW606" s="106"/>
      <c r="GX606" s="106"/>
      <c r="GY606" s="106"/>
      <c r="GZ606" s="106"/>
      <c r="HA606" s="106"/>
      <c r="HB606" s="106"/>
      <c r="HC606" s="106"/>
      <c r="HD606" s="106"/>
      <c r="HE606" s="106"/>
      <c r="HF606" s="106"/>
      <c r="HG606" s="106"/>
      <c r="HH606" s="106"/>
      <c r="HI606" s="106"/>
      <c r="HJ606" s="106"/>
      <c r="HK606" s="106"/>
      <c r="HL606" s="106"/>
      <c r="HM606" s="106"/>
      <c r="HN606" s="106"/>
      <c r="HO606" s="106"/>
    </row>
    <row r="607" spans="1:240">
      <c r="A607" s="132" t="s">
        <v>1347</v>
      </c>
      <c r="B607" s="133" t="s">
        <v>1348</v>
      </c>
      <c r="C607" s="134"/>
      <c r="D607" s="135">
        <f>D608</f>
        <v>5051581.95</v>
      </c>
      <c r="E607" s="135">
        <f>E608</f>
        <v>4391904.6100000003</v>
      </c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  <c r="AM607" s="106"/>
      <c r="AN607" s="106"/>
      <c r="AO607" s="106"/>
      <c r="AP607" s="106"/>
      <c r="AQ607" s="106"/>
      <c r="AR607" s="106"/>
      <c r="AS607" s="106"/>
      <c r="AT607" s="106"/>
      <c r="AU607" s="106"/>
      <c r="AV607" s="106"/>
      <c r="AW607" s="106"/>
      <c r="AX607" s="106"/>
      <c r="AY607" s="106"/>
      <c r="AZ607" s="106"/>
      <c r="BA607" s="106"/>
      <c r="BB607" s="106"/>
      <c r="BC607" s="106"/>
      <c r="BD607" s="106"/>
      <c r="BE607" s="106"/>
      <c r="BF607" s="106"/>
      <c r="BG607" s="106"/>
      <c r="BH607" s="106"/>
      <c r="BI607" s="106"/>
      <c r="BJ607" s="106"/>
      <c r="BK607" s="106"/>
      <c r="BL607" s="106"/>
      <c r="BM607" s="106"/>
      <c r="BN607" s="106"/>
      <c r="BO607" s="106"/>
      <c r="BP607" s="106"/>
      <c r="BQ607" s="106"/>
      <c r="BR607" s="106"/>
      <c r="BS607" s="106"/>
      <c r="BT607" s="106"/>
      <c r="BU607" s="106"/>
      <c r="BV607" s="106"/>
      <c r="BW607" s="106"/>
      <c r="BX607" s="106"/>
      <c r="BY607" s="106"/>
      <c r="BZ607" s="106"/>
      <c r="CA607" s="106"/>
      <c r="CB607" s="106"/>
      <c r="CC607" s="106"/>
      <c r="CD607" s="106"/>
      <c r="CE607" s="106"/>
      <c r="CF607" s="106"/>
      <c r="CG607" s="106"/>
      <c r="CH607" s="106"/>
      <c r="CI607" s="106"/>
      <c r="CJ607" s="106"/>
      <c r="CK607" s="106"/>
      <c r="CL607" s="106"/>
      <c r="CM607" s="106"/>
      <c r="CN607" s="106"/>
      <c r="CO607" s="106"/>
      <c r="CP607" s="106"/>
      <c r="CQ607" s="106"/>
      <c r="CR607" s="106"/>
      <c r="CS607" s="106"/>
      <c r="CT607" s="106"/>
      <c r="CU607" s="106"/>
      <c r="CV607" s="106"/>
      <c r="CW607" s="106"/>
      <c r="CX607" s="106"/>
      <c r="CY607" s="106"/>
      <c r="CZ607" s="106"/>
      <c r="DA607" s="106"/>
      <c r="DB607" s="106"/>
      <c r="DC607" s="106"/>
      <c r="DD607" s="106"/>
      <c r="DE607" s="106"/>
      <c r="DF607" s="106"/>
      <c r="DG607" s="106"/>
      <c r="DH607" s="106"/>
      <c r="DI607" s="106"/>
      <c r="DJ607" s="106"/>
      <c r="DK607" s="106"/>
      <c r="DL607" s="106"/>
      <c r="DM607" s="106"/>
      <c r="DN607" s="106"/>
      <c r="DO607" s="106"/>
      <c r="DP607" s="106"/>
      <c r="DQ607" s="106"/>
      <c r="DR607" s="106"/>
      <c r="DS607" s="106"/>
      <c r="DT607" s="106"/>
      <c r="DU607" s="106"/>
      <c r="DV607" s="106"/>
      <c r="DW607" s="106"/>
      <c r="DX607" s="106"/>
      <c r="DY607" s="106"/>
      <c r="DZ607" s="106"/>
      <c r="EA607" s="106"/>
      <c r="EB607" s="106"/>
      <c r="EC607" s="106"/>
      <c r="ED607" s="106"/>
      <c r="EE607" s="106"/>
      <c r="EF607" s="106"/>
      <c r="EG607" s="106"/>
      <c r="EH607" s="106"/>
      <c r="EI607" s="106"/>
      <c r="EJ607" s="106"/>
      <c r="EK607" s="106"/>
      <c r="EL607" s="106"/>
      <c r="EM607" s="106"/>
      <c r="EN607" s="106"/>
      <c r="EO607" s="106"/>
      <c r="EP607" s="106"/>
      <c r="EQ607" s="106"/>
      <c r="ER607" s="106"/>
      <c r="ES607" s="106"/>
      <c r="ET607" s="106"/>
      <c r="EU607" s="106"/>
      <c r="EV607" s="106"/>
      <c r="EW607" s="106"/>
      <c r="EX607" s="106"/>
      <c r="EY607" s="106"/>
      <c r="EZ607" s="106"/>
      <c r="FA607" s="106"/>
      <c r="FB607" s="106"/>
      <c r="FC607" s="106"/>
      <c r="FD607" s="106"/>
      <c r="FE607" s="106"/>
      <c r="FF607" s="106"/>
      <c r="FG607" s="106"/>
      <c r="FH607" s="106"/>
      <c r="FI607" s="106"/>
      <c r="FJ607" s="106"/>
      <c r="FK607" s="106"/>
      <c r="FL607" s="106"/>
      <c r="FM607" s="106"/>
      <c r="FN607" s="106"/>
      <c r="FO607" s="106"/>
      <c r="FP607" s="106"/>
      <c r="FQ607" s="106"/>
      <c r="FR607" s="106"/>
      <c r="FS607" s="106"/>
      <c r="FT607" s="106"/>
      <c r="FU607" s="106"/>
      <c r="FV607" s="106"/>
      <c r="FW607" s="106"/>
      <c r="FX607" s="106"/>
      <c r="FY607" s="106"/>
      <c r="FZ607" s="106"/>
      <c r="GA607" s="106"/>
      <c r="GB607" s="106"/>
      <c r="GC607" s="106"/>
      <c r="GD607" s="106"/>
      <c r="GE607" s="106"/>
      <c r="GF607" s="106"/>
      <c r="GG607" s="106"/>
      <c r="GH607" s="106"/>
      <c r="GI607" s="106"/>
      <c r="GJ607" s="106"/>
      <c r="GK607" s="106"/>
      <c r="GL607" s="106"/>
      <c r="GM607" s="106"/>
      <c r="GN607" s="106"/>
      <c r="GO607" s="106"/>
      <c r="GP607" s="106"/>
      <c r="GQ607" s="106"/>
      <c r="GR607" s="106"/>
      <c r="GS607" s="106"/>
      <c r="GT607" s="106"/>
      <c r="GU607" s="106"/>
      <c r="GV607" s="106"/>
      <c r="GW607" s="106"/>
      <c r="GX607" s="106"/>
      <c r="GY607" s="106"/>
      <c r="GZ607" s="106"/>
      <c r="HA607" s="106"/>
      <c r="HB607" s="106"/>
      <c r="HC607" s="106"/>
      <c r="HD607" s="106"/>
      <c r="HE607" s="106"/>
      <c r="HF607" s="106"/>
      <c r="HG607" s="106"/>
      <c r="HH607" s="106"/>
      <c r="HI607" s="106"/>
      <c r="HJ607" s="106"/>
      <c r="HK607" s="106"/>
      <c r="HL607" s="106"/>
      <c r="HM607" s="106"/>
      <c r="HN607" s="106"/>
      <c r="HO607" s="106"/>
    </row>
    <row r="608" spans="1:240" ht="16.5" customHeight="1">
      <c r="A608" s="99" t="s">
        <v>1349</v>
      </c>
      <c r="B608" s="116" t="s">
        <v>1350</v>
      </c>
      <c r="C608" s="136"/>
      <c r="D608" s="58">
        <f>SUM(D609:D611)</f>
        <v>5051581.95</v>
      </c>
      <c r="E608" s="58">
        <f>SUM(E609:E611)</f>
        <v>4391904.6100000003</v>
      </c>
    </row>
    <row r="609" spans="1:240">
      <c r="A609" s="97" t="s">
        <v>1354</v>
      </c>
      <c r="B609" s="117" t="s">
        <v>1898</v>
      </c>
      <c r="C609" s="139" t="s">
        <v>1355</v>
      </c>
      <c r="D609" s="60">
        <v>0</v>
      </c>
      <c r="E609" s="60">
        <v>35842.5</v>
      </c>
    </row>
    <row r="610" spans="1:240">
      <c r="A610" s="97" t="s">
        <v>1899</v>
      </c>
      <c r="B610" s="117" t="s">
        <v>1900</v>
      </c>
      <c r="C610" s="139" t="s">
        <v>1620</v>
      </c>
      <c r="D610" s="60">
        <v>744220.99</v>
      </c>
      <c r="E610" s="60">
        <v>2598710.25</v>
      </c>
    </row>
    <row r="611" spans="1:240">
      <c r="A611" s="97" t="s">
        <v>1901</v>
      </c>
      <c r="B611" s="117" t="s">
        <v>1902</v>
      </c>
      <c r="C611" s="139" t="s">
        <v>1641</v>
      </c>
      <c r="D611" s="60">
        <v>4307360.96</v>
      </c>
      <c r="E611" s="60">
        <v>1757351.86</v>
      </c>
    </row>
    <row r="612" spans="1:240">
      <c r="A612" s="125" t="s">
        <v>1368</v>
      </c>
      <c r="B612" s="126" t="s">
        <v>1369</v>
      </c>
      <c r="C612" s="127"/>
      <c r="D612" s="128">
        <f>SUM(D613+D623)</f>
        <v>597155.13</v>
      </c>
      <c r="E612" s="128">
        <f>SUM(E613+E623)</f>
        <v>583990.42000000004</v>
      </c>
    </row>
    <row r="613" spans="1:240">
      <c r="A613" s="129" t="s">
        <v>1370</v>
      </c>
      <c r="B613" s="130" t="s">
        <v>1371</v>
      </c>
      <c r="C613" s="131"/>
      <c r="D613" s="128">
        <f>SUM(D614,D618:D619)</f>
        <v>48981</v>
      </c>
      <c r="E613" s="128">
        <f>SUM(E614,E618:E619)</f>
        <v>0</v>
      </c>
    </row>
    <row r="614" spans="1:240" s="20" customFormat="1" ht="13.5" customHeight="1">
      <c r="A614" s="99" t="s">
        <v>1372</v>
      </c>
      <c r="B614" s="116" t="s">
        <v>1373</v>
      </c>
      <c r="C614" s="136"/>
      <c r="D614" s="60">
        <f>SUM(D615:D617)</f>
        <v>41100</v>
      </c>
      <c r="E614" s="60">
        <f>SUM(E615:E617)</f>
        <v>0</v>
      </c>
      <c r="HP614" s="106"/>
      <c r="HQ614" s="106"/>
      <c r="HR614" s="106"/>
      <c r="HS614" s="106"/>
      <c r="HT614" s="106"/>
      <c r="HU614" s="106"/>
      <c r="HV614" s="106"/>
      <c r="HW614" s="106"/>
      <c r="HX614" s="106"/>
      <c r="HY614" s="106"/>
      <c r="HZ614" s="106"/>
      <c r="IA614" s="106"/>
      <c r="IB614" s="106"/>
      <c r="IC614" s="106"/>
      <c r="ID614" s="106"/>
      <c r="IE614" s="106"/>
      <c r="IF614" s="106"/>
    </row>
    <row r="615" spans="1:240" s="172" customFormat="1" ht="12.75" hidden="1" customHeight="1">
      <c r="A615" s="97" t="s">
        <v>1903</v>
      </c>
      <c r="B615" s="117" t="s">
        <v>1904</v>
      </c>
      <c r="C615" s="139" t="s">
        <v>537</v>
      </c>
      <c r="D615" s="60">
        <v>20700</v>
      </c>
      <c r="E615" s="60"/>
      <c r="HP615" s="173"/>
      <c r="HQ615" s="173"/>
      <c r="HR615" s="173"/>
      <c r="HS615" s="173"/>
      <c r="HT615" s="173"/>
      <c r="HU615" s="173"/>
      <c r="HV615" s="173"/>
      <c r="HW615" s="173"/>
      <c r="HX615" s="173"/>
      <c r="HY615" s="173"/>
      <c r="HZ615" s="173"/>
      <c r="IA615" s="173"/>
      <c r="IB615" s="173"/>
      <c r="IC615" s="173"/>
      <c r="ID615" s="173"/>
      <c r="IE615" s="173"/>
      <c r="IF615" s="173"/>
    </row>
    <row r="616" spans="1:240" s="172" customFormat="1" ht="12.75" hidden="1" customHeight="1">
      <c r="A616" s="97" t="s">
        <v>1905</v>
      </c>
      <c r="B616" s="117" t="s">
        <v>1906</v>
      </c>
      <c r="C616" s="139" t="s">
        <v>343</v>
      </c>
      <c r="D616" s="60">
        <v>17500</v>
      </c>
      <c r="E616" s="60"/>
      <c r="HP616" s="173"/>
      <c r="HQ616" s="173"/>
      <c r="HR616" s="173"/>
      <c r="HS616" s="173"/>
      <c r="HT616" s="173"/>
      <c r="HU616" s="173"/>
      <c r="HV616" s="173"/>
      <c r="HW616" s="173"/>
      <c r="HX616" s="173"/>
      <c r="HY616" s="173"/>
      <c r="HZ616" s="173"/>
      <c r="IA616" s="173"/>
      <c r="IB616" s="173"/>
      <c r="IC616" s="173"/>
      <c r="ID616" s="173"/>
      <c r="IE616" s="173"/>
      <c r="IF616" s="173"/>
    </row>
    <row r="617" spans="1:240" s="172" customFormat="1" ht="12.75" hidden="1" customHeight="1">
      <c r="A617" s="97" t="s">
        <v>1907</v>
      </c>
      <c r="B617" s="117" t="s">
        <v>1908</v>
      </c>
      <c r="C617" s="139" t="s">
        <v>601</v>
      </c>
      <c r="D617" s="60">
        <v>2900</v>
      </c>
      <c r="E617" s="60"/>
      <c r="HP617" s="173"/>
      <c r="HQ617" s="173"/>
      <c r="HR617" s="173"/>
      <c r="HS617" s="173"/>
      <c r="HT617" s="173"/>
      <c r="HU617" s="173"/>
      <c r="HV617" s="173"/>
      <c r="HW617" s="173"/>
      <c r="HX617" s="173"/>
      <c r="HY617" s="173"/>
      <c r="HZ617" s="173"/>
      <c r="IA617" s="173"/>
      <c r="IB617" s="173"/>
      <c r="IC617" s="173"/>
      <c r="ID617" s="173"/>
      <c r="IE617" s="173"/>
      <c r="IF617" s="173"/>
    </row>
    <row r="618" spans="1:240" s="20" customFormat="1" ht="12.75" hidden="1" customHeight="1">
      <c r="A618" s="99" t="s">
        <v>1374</v>
      </c>
      <c r="B618" s="116" t="s">
        <v>1375</v>
      </c>
      <c r="C618" s="136" t="s">
        <v>537</v>
      </c>
      <c r="D618" s="60">
        <v>4924.3500000000004</v>
      </c>
      <c r="E618" s="60"/>
      <c r="HP618" s="106"/>
      <c r="HQ618" s="106"/>
      <c r="HR618" s="106"/>
      <c r="HS618" s="106"/>
      <c r="HT618" s="106"/>
      <c r="HU618" s="106"/>
      <c r="HV618" s="106"/>
      <c r="HW618" s="106"/>
      <c r="HX618" s="106"/>
      <c r="HY618" s="106"/>
      <c r="HZ618" s="106"/>
      <c r="IA618" s="106"/>
      <c r="IB618" s="106"/>
      <c r="IC618" s="106"/>
      <c r="ID618" s="106"/>
      <c r="IE618" s="106"/>
      <c r="IF618" s="106"/>
    </row>
    <row r="619" spans="1:240" s="20" customFormat="1" ht="12.75" customHeight="1">
      <c r="A619" s="132" t="s">
        <v>1378</v>
      </c>
      <c r="B619" s="132" t="s">
        <v>1379</v>
      </c>
      <c r="C619" s="98"/>
      <c r="D619" s="60">
        <f>D620</f>
        <v>2956.6499999999996</v>
      </c>
      <c r="E619" s="60">
        <f>E620</f>
        <v>0</v>
      </c>
      <c r="HP619" s="106"/>
      <c r="HQ619" s="106"/>
      <c r="HR619" s="106"/>
      <c r="HS619" s="106"/>
      <c r="HT619" s="106"/>
      <c r="HU619" s="106"/>
      <c r="HV619" s="106"/>
      <c r="HW619" s="106"/>
      <c r="HX619" s="106"/>
      <c r="HY619" s="106"/>
      <c r="HZ619" s="106"/>
      <c r="IA619" s="106"/>
      <c r="IB619" s="106"/>
      <c r="IC619" s="106"/>
      <c r="ID619" s="106"/>
      <c r="IE619" s="106"/>
      <c r="IF619" s="106"/>
    </row>
    <row r="620" spans="1:240" s="20" customFormat="1" ht="22.5" customHeight="1">
      <c r="A620" s="99" t="s">
        <v>1380</v>
      </c>
      <c r="B620" s="116" t="s">
        <v>1381</v>
      </c>
      <c r="C620" s="136"/>
      <c r="D620" s="60">
        <f>D621+D622</f>
        <v>2956.6499999999996</v>
      </c>
      <c r="E620" s="60">
        <f>E621+E622</f>
        <v>0</v>
      </c>
      <c r="HP620" s="106"/>
      <c r="HQ620" s="106"/>
      <c r="HR620" s="106"/>
      <c r="HS620" s="106"/>
      <c r="HT620" s="106"/>
      <c r="HU620" s="106"/>
      <c r="HV620" s="106"/>
      <c r="HW620" s="106"/>
      <c r="HX620" s="106"/>
      <c r="HY620" s="106"/>
      <c r="HZ620" s="106"/>
      <c r="IA620" s="106"/>
      <c r="IB620" s="106"/>
      <c r="IC620" s="106"/>
      <c r="ID620" s="106"/>
      <c r="IE620" s="106"/>
      <c r="IF620" s="106"/>
    </row>
    <row r="621" spans="1:240" s="20" customFormat="1" ht="12.75" customHeight="1">
      <c r="A621" s="97" t="s">
        <v>1382</v>
      </c>
      <c r="B621" s="97" t="s">
        <v>1383</v>
      </c>
      <c r="C621" s="98" t="s">
        <v>343</v>
      </c>
      <c r="D621" s="60">
        <v>923.28</v>
      </c>
      <c r="E621" s="60"/>
      <c r="HP621" s="106"/>
      <c r="HQ621" s="106"/>
      <c r="HR621" s="106"/>
      <c r="HS621" s="106"/>
      <c r="HT621" s="106"/>
      <c r="HU621" s="106"/>
      <c r="HV621" s="106"/>
      <c r="HW621" s="106"/>
      <c r="HX621" s="106"/>
      <c r="HY621" s="106"/>
      <c r="HZ621" s="106"/>
      <c r="IA621" s="106"/>
      <c r="IB621" s="106"/>
      <c r="IC621" s="106"/>
      <c r="ID621" s="106"/>
      <c r="IE621" s="106"/>
      <c r="IF621" s="106"/>
    </row>
    <row r="622" spans="1:240" s="20" customFormat="1" ht="12.75" customHeight="1">
      <c r="A622" s="97" t="s">
        <v>1384</v>
      </c>
      <c r="B622" s="97" t="s">
        <v>1385</v>
      </c>
      <c r="C622" s="98" t="s">
        <v>601</v>
      </c>
      <c r="D622" s="60">
        <v>2033.37</v>
      </c>
      <c r="E622" s="60"/>
      <c r="HP622" s="106"/>
      <c r="HQ622" s="106"/>
      <c r="HR622" s="106"/>
      <c r="HS622" s="106"/>
      <c r="HT622" s="106"/>
      <c r="HU622" s="106"/>
      <c r="HV622" s="106"/>
      <c r="HW622" s="106"/>
      <c r="HX622" s="106"/>
      <c r="HY622" s="106"/>
      <c r="HZ622" s="106"/>
      <c r="IA622" s="106"/>
      <c r="IB622" s="106"/>
      <c r="IC622" s="106"/>
      <c r="ID622" s="106"/>
      <c r="IE622" s="106"/>
      <c r="IF622" s="106"/>
    </row>
    <row r="623" spans="1:240">
      <c r="A623" s="129" t="s">
        <v>1386</v>
      </c>
      <c r="B623" s="130" t="s">
        <v>1909</v>
      </c>
      <c r="C623" s="131"/>
      <c r="D623" s="128">
        <f>SUM(D624)</f>
        <v>548174.13</v>
      </c>
      <c r="E623" s="128">
        <f>SUM(E624)</f>
        <v>583990.42000000004</v>
      </c>
    </row>
    <row r="624" spans="1:240" s="20" customFormat="1">
      <c r="A624" s="99" t="s">
        <v>1910</v>
      </c>
      <c r="B624" s="116" t="s">
        <v>1911</v>
      </c>
      <c r="C624" s="136" t="s">
        <v>537</v>
      </c>
      <c r="D624" s="60">
        <v>548174.13</v>
      </c>
      <c r="E624" s="60">
        <v>583990.42000000004</v>
      </c>
      <c r="HP624" s="106"/>
      <c r="HQ624" s="106"/>
      <c r="HR624" s="106"/>
      <c r="HS624" s="106"/>
      <c r="HT624" s="106"/>
      <c r="HU624" s="106"/>
      <c r="HV624" s="106"/>
      <c r="HW624" s="106"/>
      <c r="HX624" s="106"/>
      <c r="HY624" s="106"/>
      <c r="HZ624" s="106"/>
      <c r="IA624" s="106"/>
      <c r="IB624" s="106"/>
      <c r="IC624" s="106"/>
      <c r="ID624" s="106"/>
      <c r="IE624" s="106"/>
      <c r="IF624" s="106"/>
    </row>
    <row r="625" spans="1:240">
      <c r="A625" s="125" t="s">
        <v>1390</v>
      </c>
      <c r="B625" s="126" t="s">
        <v>1912</v>
      </c>
      <c r="C625" s="127"/>
      <c r="D625" s="128">
        <f>SUM(D626)</f>
        <v>33527.61</v>
      </c>
      <c r="E625" s="128">
        <f>SUM(E626)</f>
        <v>20791.990000000002</v>
      </c>
    </row>
    <row r="626" spans="1:240">
      <c r="A626" s="129" t="s">
        <v>1392</v>
      </c>
      <c r="B626" s="130" t="s">
        <v>1913</v>
      </c>
      <c r="C626" s="131"/>
      <c r="D626" s="128">
        <f>SUM(D627)</f>
        <v>33527.61</v>
      </c>
      <c r="E626" s="128">
        <f>SUM(E627)</f>
        <v>20791.990000000002</v>
      </c>
    </row>
    <row r="627" spans="1:240" s="20" customFormat="1" ht="22.5">
      <c r="A627" s="99" t="s">
        <v>1394</v>
      </c>
      <c r="B627" s="116" t="s">
        <v>1395</v>
      </c>
      <c r="C627" s="136" t="s">
        <v>545</v>
      </c>
      <c r="D627" s="60">
        <v>33527.61</v>
      </c>
      <c r="E627" s="60">
        <v>20791.990000000002</v>
      </c>
      <c r="HP627" s="106"/>
      <c r="HQ627" s="106"/>
      <c r="HR627" s="106"/>
      <c r="HS627" s="106"/>
      <c r="HT627" s="106"/>
      <c r="HU627" s="106"/>
      <c r="HV627" s="106"/>
      <c r="HW627" s="106"/>
      <c r="HX627" s="106"/>
      <c r="HY627" s="106"/>
      <c r="HZ627" s="106"/>
      <c r="IA627" s="106"/>
      <c r="IB627" s="106"/>
      <c r="IC627" s="106"/>
      <c r="ID627" s="106"/>
      <c r="IE627" s="106"/>
      <c r="IF627" s="106"/>
    </row>
    <row r="628" spans="1:240">
      <c r="A628" s="125" t="s">
        <v>1396</v>
      </c>
      <c r="B628" s="126" t="s">
        <v>1397</v>
      </c>
      <c r="C628" s="127"/>
      <c r="D628" s="128">
        <f>SUM(D629+D655)</f>
        <v>4282265.83</v>
      </c>
      <c r="E628" s="128">
        <f>SUM(E629+E655)</f>
        <v>2792795.9899999998</v>
      </c>
    </row>
    <row r="629" spans="1:240">
      <c r="A629" s="129" t="s">
        <v>1398</v>
      </c>
      <c r="B629" s="130" t="s">
        <v>749</v>
      </c>
      <c r="C629" s="131"/>
      <c r="D629" s="128">
        <f>SUM(D630)</f>
        <v>3517215.83</v>
      </c>
      <c r="E629" s="128">
        <f>SUM(E630)</f>
        <v>2620322.15</v>
      </c>
    </row>
    <row r="630" spans="1:240" s="20" customFormat="1">
      <c r="A630" s="99" t="s">
        <v>1399</v>
      </c>
      <c r="B630" s="116" t="s">
        <v>1400</v>
      </c>
      <c r="C630" s="136"/>
      <c r="D630" s="60">
        <f>SUM(D636+D631)</f>
        <v>3517215.83</v>
      </c>
      <c r="E630" s="60">
        <f>SUM(E636+E634+E631)</f>
        <v>2620322.15</v>
      </c>
      <c r="HP630" s="106"/>
      <c r="HQ630" s="106"/>
      <c r="HR630" s="106"/>
      <c r="HS630" s="106"/>
      <c r="HT630" s="106"/>
      <c r="HU630" s="106"/>
      <c r="HV630" s="106"/>
      <c r="HW630" s="106"/>
      <c r="HX630" s="106"/>
      <c r="HY630" s="106"/>
      <c r="HZ630" s="106"/>
      <c r="IA630" s="106"/>
      <c r="IB630" s="106"/>
      <c r="IC630" s="106"/>
      <c r="ID630" s="106"/>
      <c r="IE630" s="106"/>
      <c r="IF630" s="106"/>
    </row>
    <row r="631" spans="1:240" s="20" customFormat="1" ht="17.25" customHeight="1">
      <c r="A631" s="99" t="s">
        <v>1401</v>
      </c>
      <c r="B631" s="116" t="s">
        <v>1402</v>
      </c>
      <c r="C631" s="136"/>
      <c r="D631" s="60">
        <f>SUM(D632:D633)</f>
        <v>49980</v>
      </c>
      <c r="E631" s="60">
        <f>SUM(E632:E633)</f>
        <v>407000</v>
      </c>
      <c r="HP631" s="106"/>
      <c r="HQ631" s="106"/>
      <c r="HR631" s="106"/>
      <c r="HS631" s="106"/>
      <c r="HT631" s="106"/>
      <c r="HU631" s="106"/>
      <c r="HV631" s="106"/>
      <c r="HW631" s="106"/>
      <c r="HX631" s="106"/>
      <c r="HY631" s="106"/>
      <c r="HZ631" s="106"/>
      <c r="IA631" s="106"/>
      <c r="IB631" s="106"/>
      <c r="IC631" s="106"/>
      <c r="ID631" s="106"/>
      <c r="IE631" s="106"/>
      <c r="IF631" s="106"/>
    </row>
    <row r="632" spans="1:240" s="20" customFormat="1" ht="12.75" hidden="1" customHeight="1">
      <c r="A632" s="97" t="s">
        <v>1405</v>
      </c>
      <c r="B632" s="97" t="s">
        <v>1404</v>
      </c>
      <c r="C632" s="98" t="s">
        <v>325</v>
      </c>
      <c r="D632" s="60">
        <v>49980</v>
      </c>
      <c r="E632" s="60">
        <v>368000</v>
      </c>
      <c r="HP632" s="106"/>
      <c r="HQ632" s="106"/>
      <c r="HR632" s="106"/>
      <c r="HS632" s="106"/>
      <c r="HT632" s="106"/>
      <c r="HU632" s="106"/>
      <c r="HV632" s="106"/>
      <c r="HW632" s="106"/>
      <c r="HX632" s="106"/>
      <c r="HY632" s="106"/>
      <c r="HZ632" s="106"/>
      <c r="IA632" s="106"/>
      <c r="IB632" s="106"/>
      <c r="IC632" s="106"/>
      <c r="ID632" s="106"/>
      <c r="IE632" s="106"/>
      <c r="IF632" s="106"/>
    </row>
    <row r="633" spans="1:240" s="20" customFormat="1" ht="12.75" hidden="1" customHeight="1">
      <c r="A633" s="97" t="s">
        <v>1914</v>
      </c>
      <c r="B633" s="97" t="s">
        <v>1915</v>
      </c>
      <c r="C633" s="98" t="s">
        <v>316</v>
      </c>
      <c r="D633" s="60"/>
      <c r="E633" s="60">
        <v>39000</v>
      </c>
      <c r="HP633" s="106"/>
      <c r="HQ633" s="106"/>
      <c r="HR633" s="106"/>
      <c r="HS633" s="106"/>
      <c r="HT633" s="106"/>
      <c r="HU633" s="106"/>
      <c r="HV633" s="106"/>
      <c r="HW633" s="106"/>
      <c r="HX633" s="106"/>
      <c r="HY633" s="106"/>
      <c r="HZ633" s="106"/>
      <c r="IA633" s="106"/>
      <c r="IB633" s="106"/>
      <c r="IC633" s="106"/>
      <c r="ID633" s="106"/>
      <c r="IE633" s="106"/>
      <c r="IF633" s="106"/>
    </row>
    <row r="634" spans="1:240" s="20" customFormat="1" ht="12.75" hidden="1" customHeight="1">
      <c r="A634" s="99" t="s">
        <v>1406</v>
      </c>
      <c r="B634" s="99" t="s">
        <v>1407</v>
      </c>
      <c r="C634" s="100"/>
      <c r="D634" s="60"/>
      <c r="E634" s="60">
        <f>E635</f>
        <v>227871</v>
      </c>
      <c r="HP634" s="106"/>
      <c r="HQ634" s="106"/>
      <c r="HR634" s="106"/>
      <c r="HS634" s="106"/>
      <c r="HT634" s="106"/>
      <c r="HU634" s="106"/>
      <c r="HV634" s="106"/>
      <c r="HW634" s="106"/>
      <c r="HX634" s="106"/>
      <c r="HY634" s="106"/>
      <c r="HZ634" s="106"/>
      <c r="IA634" s="106"/>
      <c r="IB634" s="106"/>
      <c r="IC634" s="106"/>
      <c r="ID634" s="106"/>
      <c r="IE634" s="106"/>
      <c r="IF634" s="106"/>
    </row>
    <row r="635" spans="1:240" s="20" customFormat="1" ht="12.75" hidden="1" customHeight="1">
      <c r="A635" s="99" t="s">
        <v>1916</v>
      </c>
      <c r="B635" s="99" t="s">
        <v>1917</v>
      </c>
      <c r="C635" s="100" t="s">
        <v>1596</v>
      </c>
      <c r="D635" s="60"/>
      <c r="E635" s="60">
        <v>227871</v>
      </c>
      <c r="HP635" s="106"/>
      <c r="HQ635" s="106"/>
      <c r="HR635" s="106"/>
      <c r="HS635" s="106"/>
      <c r="HT635" s="106"/>
      <c r="HU635" s="106"/>
      <c r="HV635" s="106"/>
      <c r="HW635" s="106"/>
      <c r="HX635" s="106"/>
      <c r="HY635" s="106"/>
      <c r="HZ635" s="106"/>
      <c r="IA635" s="106"/>
      <c r="IB635" s="106"/>
      <c r="IC635" s="106"/>
      <c r="ID635" s="106"/>
      <c r="IE635" s="106"/>
      <c r="IF635" s="106"/>
    </row>
    <row r="636" spans="1:240" s="20" customFormat="1">
      <c r="A636" s="99" t="s">
        <v>1408</v>
      </c>
      <c r="B636" s="116" t="s">
        <v>920</v>
      </c>
      <c r="C636" s="136"/>
      <c r="D636" s="60">
        <f>SUM(D637:D652)</f>
        <v>3467235.83</v>
      </c>
      <c r="E636" s="60">
        <f>SUM(E637:E654)</f>
        <v>1985451.15</v>
      </c>
      <c r="HP636" s="106"/>
      <c r="HQ636" s="106"/>
      <c r="HR636" s="106"/>
      <c r="HS636" s="106"/>
      <c r="HT636" s="106"/>
      <c r="HU636" s="106"/>
      <c r="HV636" s="106"/>
      <c r="HW636" s="106"/>
      <c r="HX636" s="106"/>
      <c r="HY636" s="106"/>
      <c r="HZ636" s="106"/>
      <c r="IA636" s="106"/>
      <c r="IB636" s="106"/>
      <c r="IC636" s="106"/>
      <c r="ID636" s="106"/>
      <c r="IE636" s="106"/>
      <c r="IF636" s="106"/>
    </row>
    <row r="637" spans="1:240" s="20" customFormat="1" hidden="1">
      <c r="A637" s="97" t="s">
        <v>1409</v>
      </c>
      <c r="B637" s="117" t="s">
        <v>1410</v>
      </c>
      <c r="C637" s="139" t="s">
        <v>558</v>
      </c>
      <c r="D637" s="60">
        <v>1763645.87</v>
      </c>
      <c r="E637" s="60"/>
      <c r="HP637" s="106"/>
      <c r="HQ637" s="106"/>
      <c r="HR637" s="106"/>
      <c r="HS637" s="106"/>
      <c r="HT637" s="106"/>
      <c r="HU637" s="106"/>
      <c r="HV637" s="106"/>
      <c r="HW637" s="106"/>
      <c r="HX637" s="106"/>
      <c r="HY637" s="106"/>
      <c r="HZ637" s="106"/>
      <c r="IA637" s="106"/>
      <c r="IB637" s="106"/>
      <c r="IC637" s="106"/>
      <c r="ID637" s="106"/>
      <c r="IE637" s="106"/>
      <c r="IF637" s="106"/>
    </row>
    <row r="638" spans="1:240" s="20" customFormat="1" ht="12.75" hidden="1" customHeight="1">
      <c r="A638" s="97" t="s">
        <v>1918</v>
      </c>
      <c r="B638" s="97" t="s">
        <v>1919</v>
      </c>
      <c r="C638" s="98" t="s">
        <v>633</v>
      </c>
      <c r="D638" s="60">
        <v>272875</v>
      </c>
      <c r="E638" s="60">
        <v>200000</v>
      </c>
      <c r="HP638" s="106"/>
      <c r="HQ638" s="106"/>
      <c r="HR638" s="106"/>
      <c r="HS638" s="106"/>
      <c r="HT638" s="106"/>
      <c r="HU638" s="106"/>
      <c r="HV638" s="106"/>
      <c r="HW638" s="106"/>
      <c r="HX638" s="106"/>
      <c r="HY638" s="106"/>
      <c r="HZ638" s="106"/>
      <c r="IA638" s="106"/>
      <c r="IB638" s="106"/>
      <c r="IC638" s="106"/>
      <c r="ID638" s="106"/>
      <c r="IE638" s="106"/>
      <c r="IF638" s="106"/>
    </row>
    <row r="639" spans="1:240" s="20" customFormat="1" hidden="1">
      <c r="A639" s="97" t="s">
        <v>1920</v>
      </c>
      <c r="B639" s="97" t="s">
        <v>1921</v>
      </c>
      <c r="C639" s="98" t="s">
        <v>613</v>
      </c>
      <c r="D639" s="60">
        <v>0</v>
      </c>
      <c r="E639" s="60">
        <v>0</v>
      </c>
      <c r="HP639" s="106"/>
      <c r="HQ639" s="106"/>
      <c r="HR639" s="106"/>
      <c r="HS639" s="106"/>
      <c r="HT639" s="106"/>
      <c r="HU639" s="106"/>
      <c r="HV639" s="106"/>
      <c r="HW639" s="106"/>
      <c r="HX639" s="106"/>
      <c r="HY639" s="106"/>
      <c r="HZ639" s="106"/>
      <c r="IA639" s="106"/>
      <c r="IB639" s="106"/>
      <c r="IC639" s="106"/>
      <c r="ID639" s="106"/>
      <c r="IE639" s="106"/>
      <c r="IF639" s="106"/>
    </row>
    <row r="640" spans="1:240" s="20" customFormat="1" ht="12.75" hidden="1" customHeight="1">
      <c r="A640" s="97" t="s">
        <v>1444</v>
      </c>
      <c r="B640" s="97" t="s">
        <v>1445</v>
      </c>
      <c r="C640" s="98" t="s">
        <v>624</v>
      </c>
      <c r="D640" s="60">
        <v>710169.96</v>
      </c>
      <c r="E640" s="60"/>
      <c r="HP640" s="106"/>
      <c r="HQ640" s="106"/>
      <c r="HR640" s="106"/>
      <c r="HS640" s="106"/>
      <c r="HT640" s="106"/>
      <c r="HU640" s="106"/>
      <c r="HV640" s="106"/>
      <c r="HW640" s="106"/>
      <c r="HX640" s="106"/>
      <c r="HY640" s="106"/>
      <c r="HZ640" s="106"/>
      <c r="IA640" s="106"/>
      <c r="IB640" s="106"/>
      <c r="IC640" s="106"/>
      <c r="ID640" s="106"/>
      <c r="IE640" s="106"/>
      <c r="IF640" s="106"/>
    </row>
    <row r="641" spans="1:240" s="20" customFormat="1" ht="12.75" hidden="1" customHeight="1">
      <c r="A641" s="97" t="s">
        <v>1922</v>
      </c>
      <c r="B641" s="97" t="s">
        <v>1923</v>
      </c>
      <c r="C641" s="98" t="s">
        <v>1617</v>
      </c>
      <c r="D641" s="60"/>
      <c r="E641" s="60"/>
      <c r="HP641" s="106"/>
      <c r="HQ641" s="106"/>
      <c r="HR641" s="106"/>
      <c r="HS641" s="106"/>
      <c r="HT641" s="106"/>
      <c r="HU641" s="106"/>
      <c r="HV641" s="106"/>
      <c r="HW641" s="106"/>
      <c r="HX641" s="106"/>
      <c r="HY641" s="106"/>
      <c r="HZ641" s="106"/>
      <c r="IA641" s="106"/>
      <c r="IB641" s="106"/>
      <c r="IC641" s="106"/>
      <c r="ID641" s="106"/>
      <c r="IE641" s="106"/>
      <c r="IF641" s="106"/>
    </row>
    <row r="642" spans="1:240" s="20" customFormat="1" ht="12.75" hidden="1" customHeight="1">
      <c r="A642" s="97" t="s">
        <v>1924</v>
      </c>
      <c r="B642" s="97" t="s">
        <v>1925</v>
      </c>
      <c r="C642" s="98" t="s">
        <v>1626</v>
      </c>
      <c r="D642" s="60">
        <v>0</v>
      </c>
      <c r="E642" s="60"/>
      <c r="HP642" s="106"/>
      <c r="HQ642" s="106"/>
      <c r="HR642" s="106"/>
      <c r="HS642" s="106"/>
      <c r="HT642" s="106"/>
      <c r="HU642" s="106"/>
      <c r="HV642" s="106"/>
      <c r="HW642" s="106"/>
      <c r="HX642" s="106"/>
      <c r="HY642" s="106"/>
      <c r="HZ642" s="106"/>
      <c r="IA642" s="106"/>
      <c r="IB642" s="106"/>
      <c r="IC642" s="106"/>
      <c r="ID642" s="106"/>
      <c r="IE642" s="106"/>
      <c r="IF642" s="106"/>
    </row>
    <row r="643" spans="1:240" s="20" customFormat="1" ht="12.75" hidden="1" customHeight="1">
      <c r="A643" s="97" t="s">
        <v>1446</v>
      </c>
      <c r="B643" s="97" t="s">
        <v>1926</v>
      </c>
      <c r="C643" s="98" t="s">
        <v>695</v>
      </c>
      <c r="D643" s="60">
        <v>0</v>
      </c>
      <c r="E643" s="60"/>
      <c r="HP643" s="106"/>
      <c r="HQ643" s="106"/>
      <c r="HR643" s="106"/>
      <c r="HS643" s="106"/>
      <c r="HT643" s="106"/>
      <c r="HU643" s="106"/>
      <c r="HV643" s="106"/>
      <c r="HW643" s="106"/>
      <c r="HX643" s="106"/>
      <c r="HY643" s="106"/>
      <c r="HZ643" s="106"/>
      <c r="IA643" s="106"/>
      <c r="IB643" s="106"/>
      <c r="IC643" s="106"/>
      <c r="ID643" s="106"/>
      <c r="IE643" s="106"/>
      <c r="IF643" s="106"/>
    </row>
    <row r="644" spans="1:240" s="20" customFormat="1" ht="18" hidden="1" customHeight="1">
      <c r="A644" s="97" t="s">
        <v>1448</v>
      </c>
      <c r="B644" s="117" t="s">
        <v>1927</v>
      </c>
      <c r="C644" s="98" t="s">
        <v>692</v>
      </c>
      <c r="D644" s="60"/>
      <c r="E644" s="60"/>
      <c r="HP644" s="106"/>
      <c r="HQ644" s="106"/>
      <c r="HR644" s="106"/>
      <c r="HS644" s="106"/>
      <c r="HT644" s="106"/>
      <c r="HU644" s="106"/>
      <c r="HV644" s="106"/>
      <c r="HW644" s="106"/>
      <c r="HX644" s="106"/>
      <c r="HY644" s="106"/>
      <c r="HZ644" s="106"/>
      <c r="IA644" s="106"/>
      <c r="IB644" s="106"/>
      <c r="IC644" s="106"/>
      <c r="ID644" s="106"/>
      <c r="IE644" s="106"/>
      <c r="IF644" s="106"/>
    </row>
    <row r="645" spans="1:240" s="20" customFormat="1" ht="18" hidden="1" customHeight="1">
      <c r="A645" s="97" t="s">
        <v>1928</v>
      </c>
      <c r="B645" s="117" t="s">
        <v>1929</v>
      </c>
      <c r="C645" s="98" t="s">
        <v>1607</v>
      </c>
      <c r="D645" s="60">
        <v>0</v>
      </c>
      <c r="E645" s="60"/>
      <c r="HP645" s="106"/>
      <c r="HQ645" s="106"/>
      <c r="HR645" s="106"/>
      <c r="HS645" s="106"/>
      <c r="HT645" s="106"/>
      <c r="HU645" s="106"/>
      <c r="HV645" s="106"/>
      <c r="HW645" s="106"/>
      <c r="HX645" s="106"/>
      <c r="HY645" s="106"/>
      <c r="HZ645" s="106"/>
      <c r="IA645" s="106"/>
      <c r="IB645" s="106"/>
      <c r="IC645" s="106"/>
      <c r="ID645" s="106"/>
      <c r="IE645" s="106"/>
      <c r="IF645" s="106"/>
    </row>
    <row r="646" spans="1:240" s="20" customFormat="1" hidden="1">
      <c r="A646" s="97" t="s">
        <v>1452</v>
      </c>
      <c r="B646" s="117" t="s">
        <v>1930</v>
      </c>
      <c r="C646" s="98" t="s">
        <v>385</v>
      </c>
      <c r="D646" s="60">
        <v>449970</v>
      </c>
      <c r="E646" s="60">
        <v>480000</v>
      </c>
      <c r="HP646" s="106"/>
      <c r="HQ646" s="106"/>
      <c r="HR646" s="106"/>
      <c r="HS646" s="106"/>
      <c r="HT646" s="106"/>
      <c r="HU646" s="106"/>
      <c r="HV646" s="106"/>
      <c r="HW646" s="106"/>
      <c r="HX646" s="106"/>
      <c r="HY646" s="106"/>
      <c r="HZ646" s="106"/>
      <c r="IA646" s="106"/>
      <c r="IB646" s="106"/>
      <c r="IC646" s="106"/>
      <c r="ID646" s="106"/>
      <c r="IE646" s="106"/>
      <c r="IF646" s="106"/>
    </row>
    <row r="647" spans="1:240" s="20" customFormat="1" hidden="1">
      <c r="A647" s="97" t="s">
        <v>1931</v>
      </c>
      <c r="B647" s="97" t="s">
        <v>1932</v>
      </c>
      <c r="C647" s="98" t="s">
        <v>1614</v>
      </c>
      <c r="D647" s="60">
        <v>0</v>
      </c>
      <c r="E647" s="60"/>
      <c r="HP647" s="106"/>
      <c r="HQ647" s="106"/>
      <c r="HR647" s="106"/>
      <c r="HS647" s="106"/>
      <c r="HT647" s="106"/>
      <c r="HU647" s="106"/>
      <c r="HV647" s="106"/>
      <c r="HW647" s="106"/>
      <c r="HX647" s="106"/>
      <c r="HY647" s="106"/>
      <c r="HZ647" s="106"/>
      <c r="IA647" s="106"/>
      <c r="IB647" s="106"/>
      <c r="IC647" s="106"/>
      <c r="ID647" s="106"/>
      <c r="IE647" s="106"/>
      <c r="IF647" s="106"/>
    </row>
    <row r="648" spans="1:240" s="20" customFormat="1" hidden="1">
      <c r="A648" s="97" t="s">
        <v>1933</v>
      </c>
      <c r="B648" s="97" t="s">
        <v>1934</v>
      </c>
      <c r="C648" s="98" t="s">
        <v>1638</v>
      </c>
      <c r="D648" s="60">
        <v>0</v>
      </c>
      <c r="E648" s="60">
        <v>585000</v>
      </c>
      <c r="HP648" s="106"/>
      <c r="HQ648" s="106"/>
      <c r="HR648" s="106"/>
      <c r="HS648" s="106"/>
      <c r="HT648" s="106"/>
      <c r="HU648" s="106"/>
      <c r="HV648" s="106"/>
      <c r="HW648" s="106"/>
      <c r="HX648" s="106"/>
      <c r="HY648" s="106"/>
      <c r="HZ648" s="106"/>
      <c r="IA648" s="106"/>
      <c r="IB648" s="106"/>
      <c r="IC648" s="106"/>
      <c r="ID648" s="106"/>
      <c r="IE648" s="106"/>
      <c r="IF648" s="106"/>
    </row>
    <row r="649" spans="1:240" s="20" customFormat="1" hidden="1">
      <c r="A649" s="97" t="s">
        <v>1935</v>
      </c>
      <c r="B649" s="97" t="s">
        <v>1936</v>
      </c>
      <c r="C649" s="98" t="s">
        <v>1629</v>
      </c>
      <c r="D649" s="60">
        <v>147650</v>
      </c>
      <c r="E649" s="60"/>
      <c r="HP649" s="106"/>
      <c r="HQ649" s="106"/>
      <c r="HR649" s="106"/>
      <c r="HS649" s="106"/>
      <c r="HT649" s="106"/>
      <c r="HU649" s="106"/>
      <c r="HV649" s="106"/>
      <c r="HW649" s="106"/>
      <c r="HX649" s="106"/>
      <c r="HY649" s="106"/>
      <c r="HZ649" s="106"/>
      <c r="IA649" s="106"/>
      <c r="IB649" s="106"/>
      <c r="IC649" s="106"/>
      <c r="ID649" s="106"/>
      <c r="IE649" s="106"/>
      <c r="IF649" s="106"/>
    </row>
    <row r="650" spans="1:240" s="20" customFormat="1" ht="12.75" hidden="1" customHeight="1">
      <c r="A650" s="97" t="s">
        <v>1937</v>
      </c>
      <c r="B650" s="97" t="s">
        <v>1938</v>
      </c>
      <c r="C650" s="98" t="s">
        <v>1623</v>
      </c>
      <c r="D650" s="60">
        <v>122925</v>
      </c>
      <c r="E650" s="60"/>
      <c r="HP650" s="106"/>
      <c r="HQ650" s="106"/>
      <c r="HR650" s="106"/>
      <c r="HS650" s="106"/>
      <c r="HT650" s="106"/>
      <c r="HU650" s="106"/>
      <c r="HV650" s="106"/>
      <c r="HW650" s="106"/>
      <c r="HX650" s="106"/>
      <c r="HY650" s="106"/>
      <c r="HZ650" s="106"/>
      <c r="IA650" s="106"/>
      <c r="IB650" s="106"/>
      <c r="IC650" s="106"/>
      <c r="ID650" s="106"/>
      <c r="IE650" s="106"/>
      <c r="IF650" s="106"/>
    </row>
    <row r="651" spans="1:240" s="20" customFormat="1" ht="12.75" hidden="1" customHeight="1">
      <c r="A651" s="97" t="s">
        <v>1939</v>
      </c>
      <c r="B651" s="97" t="s">
        <v>1940</v>
      </c>
      <c r="C651" s="98" t="s">
        <v>1604</v>
      </c>
      <c r="D651" s="60"/>
      <c r="E651" s="60"/>
      <c r="HP651" s="106"/>
      <c r="HQ651" s="106"/>
      <c r="HR651" s="106"/>
      <c r="HS651" s="106"/>
      <c r="HT651" s="106"/>
      <c r="HU651" s="106"/>
      <c r="HV651" s="106"/>
      <c r="HW651" s="106"/>
      <c r="HX651" s="106"/>
      <c r="HY651" s="106"/>
      <c r="HZ651" s="106"/>
      <c r="IA651" s="106"/>
      <c r="IB651" s="106"/>
      <c r="IC651" s="106"/>
      <c r="ID651" s="106"/>
      <c r="IE651" s="106"/>
      <c r="IF651" s="106"/>
    </row>
    <row r="652" spans="1:240" s="20" customFormat="1" ht="12.75" hidden="1" customHeight="1">
      <c r="A652" s="97" t="s">
        <v>1941</v>
      </c>
      <c r="B652" s="97" t="s">
        <v>1942</v>
      </c>
      <c r="C652" s="98" t="s">
        <v>1635</v>
      </c>
      <c r="D652" s="60">
        <v>0</v>
      </c>
      <c r="E652" s="60">
        <v>292500</v>
      </c>
      <c r="HP652" s="106"/>
      <c r="HQ652" s="106"/>
      <c r="HR652" s="106"/>
      <c r="HS652" s="106"/>
      <c r="HT652" s="106"/>
      <c r="HU652" s="106"/>
      <c r="HV652" s="106"/>
      <c r="HW652" s="106"/>
      <c r="HX652" s="106"/>
      <c r="HY652" s="106"/>
      <c r="HZ652" s="106"/>
      <c r="IA652" s="106"/>
      <c r="IB652" s="106"/>
      <c r="IC652" s="106"/>
      <c r="ID652" s="106"/>
      <c r="IE652" s="106"/>
      <c r="IF652" s="106"/>
    </row>
    <row r="653" spans="1:240" s="20" customFormat="1" hidden="1">
      <c r="A653" s="97" t="s">
        <v>1943</v>
      </c>
      <c r="B653" s="97" t="s">
        <v>1944</v>
      </c>
      <c r="C653" s="98" t="s">
        <v>1650</v>
      </c>
      <c r="D653" s="60"/>
      <c r="E653" s="60">
        <v>121875</v>
      </c>
      <c r="HP653" s="106"/>
      <c r="HQ653" s="106"/>
      <c r="HR653" s="106"/>
      <c r="HS653" s="106"/>
      <c r="HT653" s="106"/>
      <c r="HU653" s="106"/>
      <c r="HV653" s="106"/>
      <c r="HW653" s="106"/>
      <c r="HX653" s="106"/>
      <c r="HY653" s="106"/>
      <c r="HZ653" s="106"/>
      <c r="IA653" s="106"/>
      <c r="IB653" s="106"/>
      <c r="IC653" s="106"/>
      <c r="ID653" s="106"/>
      <c r="IE653" s="106"/>
      <c r="IF653" s="106"/>
    </row>
    <row r="654" spans="1:240" s="20" customFormat="1" hidden="1">
      <c r="A654" s="97" t="s">
        <v>1945</v>
      </c>
      <c r="B654" s="97" t="s">
        <v>1946</v>
      </c>
      <c r="C654" s="98" t="s">
        <v>1644</v>
      </c>
      <c r="D654" s="60"/>
      <c r="E654" s="60">
        <v>306076.15000000002</v>
      </c>
      <c r="HP654" s="106"/>
      <c r="HQ654" s="106"/>
      <c r="HR654" s="106"/>
      <c r="HS654" s="106"/>
      <c r="HT654" s="106"/>
      <c r="HU654" s="106"/>
      <c r="HV654" s="106"/>
      <c r="HW654" s="106"/>
      <c r="HX654" s="106"/>
      <c r="HY654" s="106"/>
      <c r="HZ654" s="106"/>
      <c r="IA654" s="106"/>
      <c r="IB654" s="106"/>
      <c r="IC654" s="106"/>
      <c r="ID654" s="106"/>
      <c r="IE654" s="106"/>
      <c r="IF654" s="106"/>
    </row>
    <row r="655" spans="1:240">
      <c r="A655" s="129" t="s">
        <v>1947</v>
      </c>
      <c r="B655" s="130" t="s">
        <v>1948</v>
      </c>
      <c r="C655" s="131"/>
      <c r="D655" s="128">
        <f>D656</f>
        <v>765050</v>
      </c>
      <c r="E655" s="128">
        <f>E656+E662</f>
        <v>172473.84</v>
      </c>
    </row>
    <row r="656" spans="1:240" s="20" customFormat="1" ht="12.6" hidden="1" customHeight="1">
      <c r="A656" s="99" t="s">
        <v>1949</v>
      </c>
      <c r="B656" s="116" t="s">
        <v>1950</v>
      </c>
      <c r="C656" s="136"/>
      <c r="D656" s="60">
        <f>SUM(D657+D658+D660)</f>
        <v>765050</v>
      </c>
      <c r="E656" s="60">
        <f>SUM(E657+E658)</f>
        <v>0</v>
      </c>
      <c r="HP656" s="106"/>
      <c r="HQ656" s="106"/>
      <c r="HR656" s="106"/>
      <c r="HS656" s="106"/>
      <c r="HT656" s="106"/>
      <c r="HU656" s="106"/>
      <c r="HV656" s="106"/>
      <c r="HW656" s="106"/>
      <c r="HX656" s="106"/>
      <c r="HY656" s="106"/>
      <c r="HZ656" s="106"/>
      <c r="IA656" s="106"/>
      <c r="IB656" s="106"/>
      <c r="IC656" s="106"/>
      <c r="ID656" s="106"/>
      <c r="IE656" s="106"/>
      <c r="IF656" s="106"/>
    </row>
    <row r="657" spans="1:240" s="20" customFormat="1" ht="18" hidden="1">
      <c r="A657" s="97" t="s">
        <v>1951</v>
      </c>
      <c r="B657" s="117" t="s">
        <v>1952</v>
      </c>
      <c r="C657" s="139" t="s">
        <v>325</v>
      </c>
      <c r="D657" s="60"/>
      <c r="E657" s="60"/>
      <c r="HP657" s="106"/>
      <c r="HQ657" s="106"/>
      <c r="HR657" s="106"/>
      <c r="HS657" s="106"/>
      <c r="HT657" s="106"/>
      <c r="HU657" s="106"/>
      <c r="HV657" s="106"/>
      <c r="HW657" s="106"/>
      <c r="HX657" s="106"/>
      <c r="HY657" s="106"/>
      <c r="HZ657" s="106"/>
      <c r="IA657" s="106"/>
      <c r="IB657" s="106"/>
      <c r="IC657" s="106"/>
      <c r="ID657" s="106"/>
      <c r="IE657" s="106"/>
      <c r="IF657" s="106"/>
    </row>
    <row r="658" spans="1:240" s="20" customFormat="1" ht="21.75" hidden="1" customHeight="1">
      <c r="A658" s="99" t="s">
        <v>1468</v>
      </c>
      <c r="B658" s="116" t="s">
        <v>1469</v>
      </c>
      <c r="C658" s="136"/>
      <c r="D658" s="60">
        <f>SUM(D659:D659)</f>
        <v>27840</v>
      </c>
      <c r="E658" s="60">
        <f>SUM(E659:E659)</f>
        <v>0</v>
      </c>
      <c r="HP658" s="106"/>
      <c r="HQ658" s="106"/>
      <c r="HR658" s="106"/>
      <c r="HS658" s="106"/>
      <c r="HT658" s="106"/>
      <c r="HU658" s="106"/>
      <c r="HV658" s="106"/>
      <c r="HW658" s="106"/>
      <c r="HX658" s="106"/>
      <c r="HY658" s="106"/>
      <c r="HZ658" s="106"/>
      <c r="IA658" s="106"/>
      <c r="IB658" s="106"/>
      <c r="IC658" s="106"/>
      <c r="ID658" s="106"/>
      <c r="IE658" s="106"/>
      <c r="IF658" s="106"/>
    </row>
    <row r="659" spans="1:240" s="20" customFormat="1" ht="13.5" hidden="1" customHeight="1">
      <c r="A659" s="97" t="s">
        <v>1953</v>
      </c>
      <c r="B659" s="97" t="s">
        <v>1954</v>
      </c>
      <c r="C659" s="98" t="s">
        <v>1593</v>
      </c>
      <c r="D659" s="60">
        <v>27840</v>
      </c>
      <c r="E659" s="60"/>
      <c r="HP659" s="106"/>
      <c r="HQ659" s="106"/>
      <c r="HR659" s="106"/>
      <c r="HS659" s="106"/>
      <c r="HT659" s="106"/>
      <c r="HU659" s="106"/>
      <c r="HV659" s="106"/>
      <c r="HW659" s="106"/>
      <c r="HX659" s="106"/>
      <c r="HY659" s="106"/>
      <c r="HZ659" s="106"/>
      <c r="IA659" s="106"/>
      <c r="IB659" s="106"/>
      <c r="IC659" s="106"/>
      <c r="ID659" s="106"/>
      <c r="IE659" s="106"/>
      <c r="IF659" s="106"/>
    </row>
    <row r="660" spans="1:240" s="20" customFormat="1" hidden="1">
      <c r="A660" s="97" t="s">
        <v>1955</v>
      </c>
      <c r="B660" s="117" t="s">
        <v>1956</v>
      </c>
      <c r="C660" s="139"/>
      <c r="D660" s="60">
        <f>D661</f>
        <v>737210</v>
      </c>
      <c r="E660" s="60">
        <f>SUM(E661:E661)</f>
        <v>0</v>
      </c>
      <c r="HP660" s="106"/>
      <c r="HQ660" s="106"/>
      <c r="HR660" s="106"/>
      <c r="HS660" s="106"/>
      <c r="HT660" s="106"/>
      <c r="HU660" s="106"/>
      <c r="HV660" s="106"/>
      <c r="HW660" s="106"/>
      <c r="HX660" s="106"/>
      <c r="HY660" s="106"/>
      <c r="HZ660" s="106"/>
      <c r="IA660" s="106"/>
      <c r="IB660" s="106"/>
      <c r="IC660" s="106"/>
      <c r="ID660" s="106"/>
      <c r="IE660" s="106"/>
      <c r="IF660" s="106"/>
    </row>
    <row r="661" spans="1:240" s="20" customFormat="1" ht="13.5" hidden="1" customHeight="1">
      <c r="A661" s="97" t="s">
        <v>1957</v>
      </c>
      <c r="B661" s="97" t="s">
        <v>1958</v>
      </c>
      <c r="C661" s="98" t="s">
        <v>1632</v>
      </c>
      <c r="D661" s="60">
        <v>737210</v>
      </c>
      <c r="E661" s="60"/>
      <c r="HP661" s="106"/>
      <c r="HQ661" s="106"/>
      <c r="HR661" s="106"/>
      <c r="HS661" s="106"/>
      <c r="HT661" s="106"/>
      <c r="HU661" s="106"/>
      <c r="HV661" s="106"/>
      <c r="HW661" s="106"/>
      <c r="HX661" s="106"/>
      <c r="HY661" s="106"/>
      <c r="HZ661" s="106"/>
      <c r="IA661" s="106"/>
      <c r="IB661" s="106"/>
      <c r="IC661" s="106"/>
      <c r="ID661" s="106"/>
      <c r="IE661" s="106"/>
      <c r="IF661" s="106"/>
    </row>
    <row r="662" spans="1:240" s="20" customFormat="1" ht="27" hidden="1" customHeight="1">
      <c r="A662" s="99" t="s">
        <v>1959</v>
      </c>
      <c r="B662" s="116" t="s">
        <v>1960</v>
      </c>
      <c r="C662" s="136"/>
      <c r="D662" s="60">
        <f>D663</f>
        <v>0</v>
      </c>
      <c r="E662" s="60">
        <f>E663</f>
        <v>172473.84</v>
      </c>
      <c r="HP662" s="106"/>
      <c r="HQ662" s="106"/>
      <c r="HR662" s="106"/>
      <c r="HS662" s="106"/>
      <c r="HT662" s="106"/>
      <c r="HU662" s="106"/>
      <c r="HV662" s="106"/>
      <c r="HW662" s="106"/>
      <c r="HX662" s="106"/>
      <c r="HY662" s="106"/>
      <c r="HZ662" s="106"/>
      <c r="IA662" s="106"/>
      <c r="IB662" s="106"/>
      <c r="IC662" s="106"/>
      <c r="ID662" s="106"/>
      <c r="IE662" s="106"/>
      <c r="IF662" s="106"/>
    </row>
    <row r="663" spans="1:240" s="20" customFormat="1" ht="19.5" hidden="1" customHeight="1">
      <c r="A663" s="97" t="s">
        <v>1961</v>
      </c>
      <c r="B663" s="117" t="s">
        <v>1962</v>
      </c>
      <c r="C663" s="139"/>
      <c r="D663" s="60"/>
      <c r="E663" s="60">
        <f>E664</f>
        <v>172473.84</v>
      </c>
      <c r="HP663" s="106"/>
      <c r="HQ663" s="106"/>
      <c r="HR663" s="106"/>
      <c r="HS663" s="106"/>
      <c r="HT663" s="106"/>
      <c r="HU663" s="106"/>
      <c r="HV663" s="106"/>
      <c r="HW663" s="106"/>
      <c r="HX663" s="106"/>
      <c r="HY663" s="106"/>
      <c r="HZ663" s="106"/>
      <c r="IA663" s="106"/>
      <c r="IB663" s="106"/>
      <c r="IC663" s="106"/>
      <c r="ID663" s="106"/>
      <c r="IE663" s="106"/>
      <c r="IF663" s="106"/>
    </row>
    <row r="664" spans="1:240" s="20" customFormat="1" ht="13.5" hidden="1" customHeight="1">
      <c r="A664" s="97" t="s">
        <v>1963</v>
      </c>
      <c r="B664" s="97" t="s">
        <v>1964</v>
      </c>
      <c r="C664" s="98" t="s">
        <v>1647</v>
      </c>
      <c r="D664" s="60"/>
      <c r="E664" s="60">
        <v>172473.84</v>
      </c>
      <c r="HP664" s="106"/>
      <c r="HQ664" s="106"/>
      <c r="HR664" s="106"/>
      <c r="HS664" s="106"/>
      <c r="HT664" s="106"/>
      <c r="HU664" s="106"/>
      <c r="HV664" s="106"/>
      <c r="HW664" s="106"/>
      <c r="HX664" s="106"/>
      <c r="HY664" s="106"/>
      <c r="HZ664" s="106"/>
      <c r="IA664" s="106"/>
      <c r="IB664" s="106"/>
      <c r="IC664" s="106"/>
      <c r="ID664" s="106"/>
      <c r="IE664" s="106"/>
      <c r="IF664" s="106"/>
    </row>
    <row r="665" spans="1:240">
      <c r="A665" s="125" t="s">
        <v>1472</v>
      </c>
      <c r="B665" s="126" t="s">
        <v>1473</v>
      </c>
      <c r="C665" s="127"/>
      <c r="D665" s="128">
        <f>D666</f>
        <v>1915.63</v>
      </c>
      <c r="E665" s="128">
        <f>E666</f>
        <v>2080.0700000000002</v>
      </c>
    </row>
    <row r="666" spans="1:240" ht="22.5">
      <c r="A666" s="129" t="s">
        <v>1474</v>
      </c>
      <c r="B666" s="130" t="s">
        <v>1965</v>
      </c>
      <c r="C666" s="131" t="s">
        <v>545</v>
      </c>
      <c r="D666" s="128">
        <v>1915.63</v>
      </c>
      <c r="E666" s="128">
        <v>2080.0700000000002</v>
      </c>
    </row>
    <row r="667" spans="1:240">
      <c r="A667" s="122" t="s">
        <v>1479</v>
      </c>
      <c r="B667" s="123" t="s">
        <v>1480</v>
      </c>
      <c r="C667" s="124"/>
      <c r="D667" s="72">
        <f>SUM(D668)</f>
        <v>61396638.519999996</v>
      </c>
      <c r="E667" s="72">
        <f>SUM(E668)</f>
        <v>70771348.379999995</v>
      </c>
    </row>
    <row r="668" spans="1:240" s="182" customFormat="1" hidden="1">
      <c r="A668" s="146" t="s">
        <v>1481</v>
      </c>
      <c r="B668" s="147" t="s">
        <v>1482</v>
      </c>
      <c r="C668" s="148"/>
      <c r="D668" s="149">
        <f>SUM(D669)</f>
        <v>61396638.519999996</v>
      </c>
      <c r="E668" s="149">
        <f>SUM(E669)</f>
        <v>70771348.379999995</v>
      </c>
      <c r="IC668" s="106"/>
      <c r="ID668" s="106"/>
      <c r="IE668" s="106"/>
      <c r="IF668" s="106"/>
    </row>
    <row r="669" spans="1:240" s="182" customFormat="1" hidden="1">
      <c r="A669" s="150" t="s">
        <v>1483</v>
      </c>
      <c r="B669" s="151" t="s">
        <v>1484</v>
      </c>
      <c r="C669" s="152"/>
      <c r="D669" s="153">
        <f>SUM(D670,D672)</f>
        <v>61396638.519999996</v>
      </c>
      <c r="E669" s="153">
        <f>SUM(E670,E672)</f>
        <v>70771348.379999995</v>
      </c>
      <c r="IC669" s="106"/>
      <c r="ID669" s="106"/>
      <c r="IE669" s="106"/>
      <c r="IF669" s="106"/>
    </row>
    <row r="670" spans="1:240" s="183" customFormat="1" ht="22.5" hidden="1">
      <c r="A670" s="154" t="s">
        <v>1485</v>
      </c>
      <c r="B670" s="155" t="s">
        <v>1486</v>
      </c>
      <c r="C670" s="156"/>
      <c r="D670" s="157">
        <f>SUM(D671)</f>
        <v>4973728.0599999996</v>
      </c>
      <c r="E670" s="157">
        <f>SUM(E671)</f>
        <v>5223247.3</v>
      </c>
      <c r="IC670" s="106"/>
      <c r="ID670" s="106"/>
      <c r="IE670" s="106"/>
      <c r="IF670" s="106"/>
    </row>
    <row r="671" spans="1:240" s="20" customFormat="1" ht="18" hidden="1">
      <c r="A671" s="97" t="s">
        <v>1487</v>
      </c>
      <c r="B671" s="117" t="s">
        <v>1488</v>
      </c>
      <c r="C671" s="139" t="s">
        <v>173</v>
      </c>
      <c r="D671" s="60">
        <v>4973728.0599999996</v>
      </c>
      <c r="E671" s="60">
        <v>5223247.3</v>
      </c>
      <c r="HP671" s="106"/>
      <c r="HQ671" s="106"/>
      <c r="HR671" s="106"/>
      <c r="HS671" s="106"/>
      <c r="HT671" s="106"/>
      <c r="HU671" s="106"/>
      <c r="HV671" s="106"/>
      <c r="HW671" s="106"/>
      <c r="HX671" s="106"/>
      <c r="HY671" s="106"/>
      <c r="HZ671" s="106"/>
      <c r="IA671" s="106"/>
      <c r="IB671" s="106"/>
      <c r="IC671" s="106"/>
      <c r="ID671" s="106"/>
      <c r="IE671" s="106"/>
      <c r="IF671" s="106"/>
    </row>
    <row r="672" spans="1:240" s="182" customFormat="1" ht="22.5" hidden="1" customHeight="1">
      <c r="A672" s="150" t="s">
        <v>1489</v>
      </c>
      <c r="B672" s="151" t="s">
        <v>1490</v>
      </c>
      <c r="C672" s="152"/>
      <c r="D672" s="153">
        <f>SUM(D673+D678)</f>
        <v>56422910.459999993</v>
      </c>
      <c r="E672" s="153">
        <f>SUM(E673+E678)</f>
        <v>65548101.079999998</v>
      </c>
      <c r="IC672" s="106"/>
      <c r="ID672" s="106"/>
      <c r="IE672" s="106"/>
      <c r="IF672" s="106"/>
    </row>
    <row r="673" spans="1:240" s="182" customFormat="1" ht="12.75" hidden="1" customHeight="1">
      <c r="A673" s="150" t="s">
        <v>1491</v>
      </c>
      <c r="B673" s="151" t="s">
        <v>1492</v>
      </c>
      <c r="C673" s="152"/>
      <c r="D673" s="153">
        <f>SUM(D674:D677)</f>
        <v>28149344.519999996</v>
      </c>
      <c r="E673" s="153">
        <f>SUM(E674:E677)</f>
        <v>29741131.070000004</v>
      </c>
      <c r="IC673" s="106"/>
      <c r="ID673" s="106"/>
      <c r="IE673" s="106"/>
      <c r="IF673" s="106"/>
    </row>
    <row r="674" spans="1:240" s="20" customFormat="1" hidden="1">
      <c r="A674" s="97" t="s">
        <v>1493</v>
      </c>
      <c r="B674" s="117" t="s">
        <v>1494</v>
      </c>
      <c r="C674" s="139" t="s">
        <v>173</v>
      </c>
      <c r="D674" s="60">
        <v>415027.63</v>
      </c>
      <c r="E674" s="60">
        <v>520269.14</v>
      </c>
      <c r="HP674" s="106"/>
      <c r="HQ674" s="106"/>
      <c r="HR674" s="106"/>
      <c r="HS674" s="106"/>
      <c r="HT674" s="106"/>
      <c r="HU674" s="106"/>
      <c r="HV674" s="106"/>
      <c r="HW674" s="106"/>
      <c r="HX674" s="106"/>
      <c r="HY674" s="106"/>
      <c r="HZ674" s="106"/>
      <c r="IA674" s="106"/>
      <c r="IB674" s="106"/>
      <c r="IC674" s="106"/>
      <c r="ID674" s="106"/>
      <c r="IE674" s="106"/>
      <c r="IF674" s="106"/>
    </row>
    <row r="675" spans="1:240" s="20" customFormat="1" hidden="1">
      <c r="A675" s="97" t="s">
        <v>1495</v>
      </c>
      <c r="B675" s="117" t="s">
        <v>1496</v>
      </c>
      <c r="C675" s="139" t="s">
        <v>173</v>
      </c>
      <c r="D675" s="60">
        <v>27483788.609999999</v>
      </c>
      <c r="E675" s="60">
        <v>29025051.670000002</v>
      </c>
      <c r="HP675" s="106"/>
      <c r="HQ675" s="106"/>
      <c r="HR675" s="106"/>
      <c r="HS675" s="106"/>
      <c r="HT675" s="106"/>
      <c r="HU675" s="106"/>
      <c r="HV675" s="106"/>
      <c r="HW675" s="106"/>
      <c r="HX675" s="106"/>
      <c r="HY675" s="106"/>
      <c r="HZ675" s="106"/>
      <c r="IA675" s="106"/>
      <c r="IB675" s="106"/>
      <c r="IC675" s="106"/>
      <c r="ID675" s="106"/>
      <c r="IE675" s="106"/>
      <c r="IF675" s="106"/>
    </row>
    <row r="676" spans="1:240" s="20" customFormat="1" ht="13.5" hidden="1" customHeight="1">
      <c r="A676" s="97" t="s">
        <v>1497</v>
      </c>
      <c r="B676" s="117" t="s">
        <v>1966</v>
      </c>
      <c r="C676" s="139" t="s">
        <v>173</v>
      </c>
      <c r="D676" s="60">
        <v>161036.4</v>
      </c>
      <c r="E676" s="60">
        <v>108847.34</v>
      </c>
      <c r="HP676" s="106"/>
      <c r="HQ676" s="106"/>
      <c r="HR676" s="106"/>
      <c r="HS676" s="106"/>
      <c r="HT676" s="106"/>
      <c r="HU676" s="106"/>
      <c r="HV676" s="106"/>
      <c r="HW676" s="106"/>
      <c r="HX676" s="106"/>
      <c r="HY676" s="106"/>
      <c r="HZ676" s="106"/>
      <c r="IA676" s="106"/>
      <c r="IB676" s="106"/>
      <c r="IC676" s="106"/>
      <c r="ID676" s="106"/>
      <c r="IE676" s="106"/>
      <c r="IF676" s="106"/>
    </row>
    <row r="677" spans="1:240" s="20" customFormat="1" hidden="1">
      <c r="A677" s="97" t="s">
        <v>1499</v>
      </c>
      <c r="B677" s="117" t="s">
        <v>1500</v>
      </c>
      <c r="C677" s="139" t="s">
        <v>173</v>
      </c>
      <c r="D677" s="60">
        <v>89491.88</v>
      </c>
      <c r="E677" s="60">
        <v>86962.92</v>
      </c>
      <c r="HP677" s="106"/>
      <c r="HQ677" s="106"/>
      <c r="HR677" s="106"/>
      <c r="HS677" s="106"/>
      <c r="HT677" s="106"/>
      <c r="HU677" s="106"/>
      <c r="HV677" s="106"/>
      <c r="HW677" s="106"/>
      <c r="HX677" s="106"/>
      <c r="HY677" s="106"/>
      <c r="HZ677" s="106"/>
      <c r="IA677" s="106"/>
      <c r="IB677" s="106"/>
      <c r="IC677" s="106"/>
      <c r="ID677" s="106"/>
      <c r="IE677" s="106"/>
      <c r="IF677" s="106"/>
    </row>
    <row r="678" spans="1:240" s="184" customFormat="1" ht="22.5" hidden="1">
      <c r="A678" s="176" t="s">
        <v>1501</v>
      </c>
      <c r="B678" s="177" t="s">
        <v>1502</v>
      </c>
      <c r="C678" s="134"/>
      <c r="D678" s="178">
        <f>SUM(D679:D680)</f>
        <v>28273565.940000001</v>
      </c>
      <c r="E678" s="178">
        <f>SUM(E679:E680)</f>
        <v>35806970.009999998</v>
      </c>
      <c r="IC678" s="185"/>
      <c r="ID678" s="185"/>
      <c r="IE678" s="185"/>
      <c r="IF678" s="185"/>
    </row>
    <row r="679" spans="1:240" s="20" customFormat="1" ht="18" hidden="1">
      <c r="A679" s="97" t="s">
        <v>1503</v>
      </c>
      <c r="B679" s="117" t="s">
        <v>1504</v>
      </c>
      <c r="C679" s="139" t="s">
        <v>173</v>
      </c>
      <c r="D679" s="60">
        <v>425633.91</v>
      </c>
      <c r="E679" s="60">
        <v>641954.30000000005</v>
      </c>
      <c r="HP679" s="106"/>
      <c r="HQ679" s="106"/>
      <c r="HR679" s="106"/>
      <c r="HS679" s="106"/>
      <c r="HT679" s="106"/>
      <c r="HU679" s="106"/>
      <c r="HV679" s="106"/>
      <c r="HW679" s="106"/>
      <c r="HX679" s="106"/>
      <c r="HY679" s="106"/>
      <c r="HZ679" s="106"/>
      <c r="IA679" s="106"/>
      <c r="IB679" s="106"/>
      <c r="IC679" s="106"/>
      <c r="ID679" s="106"/>
      <c r="IE679" s="106"/>
      <c r="IF679" s="106"/>
    </row>
    <row r="680" spans="1:240" s="20" customFormat="1" ht="18" hidden="1">
      <c r="A680" s="97" t="s">
        <v>1505</v>
      </c>
      <c r="B680" s="117" t="s">
        <v>1506</v>
      </c>
      <c r="C680" s="139" t="s">
        <v>173</v>
      </c>
      <c r="D680" s="60">
        <v>27847932.030000001</v>
      </c>
      <c r="E680" s="60">
        <v>35165015.710000001</v>
      </c>
      <c r="HP680" s="106"/>
      <c r="HQ680" s="106"/>
      <c r="HR680" s="106"/>
      <c r="HS680" s="106"/>
      <c r="HT680" s="106"/>
      <c r="HU680" s="106"/>
      <c r="HV680" s="106"/>
      <c r="HW680" s="106"/>
      <c r="HX680" s="106"/>
      <c r="HY680" s="106"/>
      <c r="HZ680" s="106"/>
      <c r="IA680" s="106"/>
      <c r="IB680" s="106"/>
      <c r="IC680" s="106"/>
      <c r="ID680" s="106"/>
      <c r="IE680" s="106"/>
      <c r="IF680" s="106"/>
    </row>
    <row r="681" spans="1:240" ht="17.25" customHeight="1">
      <c r="A681" s="122" t="s">
        <v>1507</v>
      </c>
      <c r="B681" s="123" t="s">
        <v>1967</v>
      </c>
      <c r="C681" s="124"/>
      <c r="D681" s="72">
        <f>SUM(D682:D687)</f>
        <v>-37710848.759999998</v>
      </c>
      <c r="E681" s="72">
        <f>SUM(E682:E687)</f>
        <v>-38290443.609999999</v>
      </c>
    </row>
    <row r="682" spans="1:240" s="20" customFormat="1">
      <c r="A682" s="97" t="s">
        <v>762</v>
      </c>
      <c r="B682" s="117" t="s">
        <v>1968</v>
      </c>
      <c r="C682" s="139"/>
      <c r="D682" s="60">
        <f>-D296</f>
        <v>-12790227.029999999</v>
      </c>
      <c r="E682" s="60">
        <f>-E296</f>
        <v>-12196899.789999999</v>
      </c>
      <c r="HP682" s="106"/>
      <c r="HQ682" s="106"/>
      <c r="HR682" s="106"/>
      <c r="HS682" s="106"/>
      <c r="HT682" s="106"/>
      <c r="HU682" s="106"/>
      <c r="HV682" s="106"/>
      <c r="HW682" s="106"/>
      <c r="HX682" s="106"/>
      <c r="HY682" s="106"/>
      <c r="HZ682" s="106"/>
      <c r="IA682" s="106"/>
      <c r="IB682" s="106"/>
      <c r="IC682" s="106"/>
      <c r="ID682" s="106"/>
      <c r="IE682" s="106"/>
      <c r="IF682" s="106"/>
    </row>
    <row r="683" spans="1:240" s="20" customFormat="1">
      <c r="A683" s="97" t="s">
        <v>1969</v>
      </c>
      <c r="B683" s="117" t="s">
        <v>1970</v>
      </c>
      <c r="C683" s="139"/>
      <c r="D683" s="60">
        <f>-D309</f>
        <v>-164143.54999999999</v>
      </c>
      <c r="E683" s="60">
        <f>-E309</f>
        <v>-188732.76</v>
      </c>
      <c r="HP683" s="106"/>
      <c r="HQ683" s="106"/>
      <c r="HR683" s="106"/>
      <c r="HS683" s="106"/>
      <c r="HT683" s="106"/>
      <c r="HU683" s="106"/>
      <c r="HV683" s="106"/>
      <c r="HW683" s="106"/>
      <c r="HX683" s="106"/>
      <c r="HY683" s="106"/>
      <c r="HZ683" s="106"/>
      <c r="IA683" s="106"/>
      <c r="IB683" s="106"/>
      <c r="IC683" s="106"/>
      <c r="ID683" s="106"/>
      <c r="IE683" s="106"/>
      <c r="IF683" s="106"/>
    </row>
    <row r="684" spans="1:240" s="20" customFormat="1">
      <c r="A684" s="97" t="s">
        <v>1971</v>
      </c>
      <c r="B684" s="117" t="s">
        <v>1972</v>
      </c>
      <c r="C684" s="139"/>
      <c r="D684" s="60">
        <f>-D372</f>
        <v>-113309.88</v>
      </c>
      <c r="E684" s="60">
        <f>-E372</f>
        <v>-113841.36</v>
      </c>
      <c r="HP684" s="106"/>
      <c r="HQ684" s="106"/>
      <c r="HR684" s="106"/>
      <c r="HS684" s="106"/>
      <c r="HT684" s="106"/>
      <c r="HU684" s="106"/>
      <c r="HV684" s="106"/>
      <c r="HW684" s="106"/>
      <c r="HX684" s="106"/>
      <c r="HY684" s="106"/>
      <c r="HZ684" s="106"/>
      <c r="IA684" s="106"/>
      <c r="IB684" s="106"/>
      <c r="IC684" s="106"/>
      <c r="ID684" s="106"/>
      <c r="IE684" s="106"/>
      <c r="IF684" s="106"/>
    </row>
    <row r="685" spans="1:240" s="20" customFormat="1">
      <c r="A685" s="97" t="s">
        <v>1973</v>
      </c>
      <c r="B685" s="117" t="s">
        <v>1974</v>
      </c>
      <c r="C685" s="139"/>
      <c r="D685" s="60">
        <f>-D387</f>
        <v>-17435884.140000001</v>
      </c>
      <c r="E685" s="60">
        <f>-E387</f>
        <v>-18385381.739999998</v>
      </c>
      <c r="HP685" s="106"/>
      <c r="HQ685" s="106"/>
      <c r="HR685" s="106"/>
      <c r="HS685" s="106"/>
      <c r="HT685" s="106"/>
      <c r="HU685" s="106"/>
      <c r="HV685" s="106"/>
      <c r="HW685" s="106"/>
      <c r="HX685" s="106"/>
      <c r="HY685" s="106"/>
      <c r="HZ685" s="106"/>
      <c r="IA685" s="106"/>
      <c r="IB685" s="106"/>
      <c r="IC685" s="106"/>
      <c r="ID685" s="106"/>
      <c r="IE685" s="106"/>
      <c r="IF685" s="106"/>
    </row>
    <row r="686" spans="1:240" s="20" customFormat="1">
      <c r="A686" s="97" t="s">
        <v>1975</v>
      </c>
      <c r="B686" s="117" t="s">
        <v>1976</v>
      </c>
      <c r="C686" s="139"/>
      <c r="D686" s="60">
        <f>-D392</f>
        <v>-6989354.3700000001</v>
      </c>
      <c r="E686" s="60">
        <f>-E392</f>
        <v>-7127738.2699999996</v>
      </c>
      <c r="HP686" s="106"/>
      <c r="HQ686" s="106"/>
      <c r="HR686" s="106"/>
      <c r="HS686" s="106"/>
      <c r="HT686" s="106"/>
      <c r="HU686" s="106"/>
      <c r="HV686" s="106"/>
      <c r="HW686" s="106"/>
      <c r="HX686" s="106"/>
      <c r="HY686" s="106"/>
      <c r="HZ686" s="106"/>
      <c r="IA686" s="106"/>
      <c r="IB686" s="106"/>
      <c r="IC686" s="106"/>
      <c r="ID686" s="106"/>
      <c r="IE686" s="106"/>
      <c r="IF686" s="106"/>
    </row>
    <row r="687" spans="1:240" s="20" customFormat="1">
      <c r="A687" s="97" t="s">
        <v>1977</v>
      </c>
      <c r="B687" s="117" t="s">
        <v>1978</v>
      </c>
      <c r="C687" s="139"/>
      <c r="D687" s="60">
        <f>-D397</f>
        <v>-217929.79</v>
      </c>
      <c r="E687" s="60">
        <f>-E397</f>
        <v>-277849.69</v>
      </c>
      <c r="HP687" s="106"/>
      <c r="HQ687" s="106"/>
      <c r="HR687" s="106"/>
      <c r="HS687" s="106"/>
      <c r="HT687" s="106"/>
      <c r="HU687" s="106"/>
      <c r="HV687" s="106"/>
      <c r="HW687" s="106"/>
      <c r="HX687" s="106"/>
      <c r="HY687" s="106"/>
      <c r="HZ687" s="106"/>
      <c r="IA687" s="106"/>
      <c r="IB687" s="106"/>
      <c r="IC687" s="106"/>
      <c r="ID687" s="106"/>
      <c r="IE687" s="106"/>
      <c r="IF687" s="106"/>
    </row>
    <row r="688" spans="1:240" ht="17.25" customHeight="1">
      <c r="A688" s="122"/>
      <c r="B688" s="123" t="s">
        <v>1979</v>
      </c>
      <c r="C688" s="124"/>
      <c r="D688" s="72">
        <f>SUM(D689:D701)</f>
        <v>-1354960.86</v>
      </c>
      <c r="E688" s="72">
        <f>SUM(E689:E701)</f>
        <v>-1464340.79</v>
      </c>
    </row>
    <row r="689" spans="1:240" s="20" customFormat="1">
      <c r="A689" s="97" t="s">
        <v>28</v>
      </c>
      <c r="B689" s="117" t="s">
        <v>30</v>
      </c>
      <c r="C689" s="139" t="s">
        <v>29</v>
      </c>
      <c r="D689" s="60">
        <v>-6987.91</v>
      </c>
      <c r="E689" s="60">
        <v>0</v>
      </c>
      <c r="HP689" s="106"/>
      <c r="HQ689" s="106"/>
      <c r="HR689" s="106"/>
      <c r="HS689" s="106"/>
      <c r="HT689" s="106"/>
      <c r="HU689" s="106"/>
      <c r="HV689" s="106"/>
      <c r="HW689" s="106"/>
      <c r="HX689" s="106"/>
      <c r="HY689" s="106"/>
      <c r="HZ689" s="106"/>
      <c r="IA689" s="106"/>
      <c r="IB689" s="106"/>
      <c r="IC689" s="106"/>
      <c r="ID689" s="106"/>
      <c r="IE689" s="106"/>
      <c r="IF689" s="106"/>
    </row>
    <row r="690" spans="1:240" s="20" customFormat="1">
      <c r="A690" s="97" t="s">
        <v>31</v>
      </c>
      <c r="B690" s="117" t="s">
        <v>33</v>
      </c>
      <c r="C690" s="139" t="s">
        <v>32</v>
      </c>
      <c r="D690" s="60">
        <v>-2911.78</v>
      </c>
      <c r="E690" s="60">
        <v>0</v>
      </c>
      <c r="HP690" s="106"/>
      <c r="HQ690" s="106"/>
      <c r="HR690" s="106"/>
      <c r="HS690" s="106"/>
      <c r="HT690" s="106"/>
      <c r="HU690" s="106"/>
      <c r="HV690" s="106"/>
      <c r="HW690" s="106"/>
      <c r="HX690" s="106"/>
      <c r="HY690" s="106"/>
      <c r="HZ690" s="106"/>
      <c r="IA690" s="106"/>
      <c r="IB690" s="106"/>
      <c r="IC690" s="106"/>
      <c r="ID690" s="106"/>
      <c r="IE690" s="106"/>
      <c r="IF690" s="106"/>
    </row>
    <row r="691" spans="1:240" s="20" customFormat="1">
      <c r="A691" s="97" t="s">
        <v>34</v>
      </c>
      <c r="B691" s="117" t="s">
        <v>36</v>
      </c>
      <c r="C691" s="139" t="s">
        <v>35</v>
      </c>
      <c r="D691" s="60">
        <v>-1746.95</v>
      </c>
      <c r="E691" s="60">
        <v>0</v>
      </c>
      <c r="HP691" s="106"/>
      <c r="HQ691" s="106"/>
      <c r="HR691" s="106"/>
      <c r="HS691" s="106"/>
      <c r="HT691" s="106"/>
      <c r="HU691" s="106"/>
      <c r="HV691" s="106"/>
      <c r="HW691" s="106"/>
      <c r="HX691" s="106"/>
      <c r="HY691" s="106"/>
      <c r="HZ691" s="106"/>
      <c r="IA691" s="106"/>
      <c r="IB691" s="106"/>
      <c r="IC691" s="106"/>
      <c r="ID691" s="106"/>
      <c r="IE691" s="106"/>
      <c r="IF691" s="106"/>
    </row>
    <row r="692" spans="1:240" s="20" customFormat="1">
      <c r="A692" s="97" t="s">
        <v>101</v>
      </c>
      <c r="B692" s="117" t="s">
        <v>102</v>
      </c>
      <c r="C692" s="139" t="s">
        <v>29</v>
      </c>
      <c r="D692" s="60">
        <v>0</v>
      </c>
      <c r="E692" s="60">
        <v>0</v>
      </c>
      <c r="HP692" s="106"/>
      <c r="HQ692" s="106"/>
      <c r="HR692" s="106"/>
      <c r="HS692" s="106"/>
      <c r="HT692" s="106"/>
      <c r="HU692" s="106"/>
      <c r="HV692" s="106"/>
      <c r="HW692" s="106"/>
      <c r="HX692" s="106"/>
      <c r="HY692" s="106"/>
      <c r="HZ692" s="106"/>
      <c r="IA692" s="106"/>
      <c r="IB692" s="106"/>
      <c r="IC692" s="106"/>
      <c r="ID692" s="106"/>
      <c r="IE692" s="106"/>
      <c r="IF692" s="106"/>
    </row>
    <row r="693" spans="1:240" s="20" customFormat="1">
      <c r="A693" s="97" t="s">
        <v>103</v>
      </c>
      <c r="B693" s="117" t="s">
        <v>104</v>
      </c>
      <c r="C693" s="139" t="s">
        <v>32</v>
      </c>
      <c r="D693" s="60">
        <v>0</v>
      </c>
      <c r="E693" s="60">
        <v>0</v>
      </c>
      <c r="HP693" s="106"/>
      <c r="HQ693" s="106"/>
      <c r="HR693" s="106"/>
      <c r="HS693" s="106"/>
      <c r="HT693" s="106"/>
      <c r="HU693" s="106"/>
      <c r="HV693" s="106"/>
      <c r="HW693" s="106"/>
      <c r="HX693" s="106"/>
      <c r="HY693" s="106"/>
      <c r="HZ693" s="106"/>
      <c r="IA693" s="106"/>
      <c r="IB693" s="106"/>
      <c r="IC693" s="106"/>
      <c r="ID693" s="106"/>
      <c r="IE693" s="106"/>
      <c r="IF693" s="106"/>
    </row>
    <row r="694" spans="1:240" s="20" customFormat="1">
      <c r="A694" s="97" t="s">
        <v>105</v>
      </c>
      <c r="B694" s="117" t="s">
        <v>106</v>
      </c>
      <c r="C694" s="139" t="s">
        <v>35</v>
      </c>
      <c r="D694" s="60">
        <v>0</v>
      </c>
      <c r="E694" s="60">
        <v>0</v>
      </c>
      <c r="HP694" s="106"/>
      <c r="HQ694" s="106"/>
      <c r="HR694" s="106"/>
      <c r="HS694" s="106"/>
      <c r="HT694" s="106"/>
      <c r="HU694" s="106"/>
      <c r="HV694" s="106"/>
      <c r="HW694" s="106"/>
      <c r="HX694" s="106"/>
      <c r="HY694" s="106"/>
      <c r="HZ694" s="106"/>
      <c r="IA694" s="106"/>
      <c r="IB694" s="106"/>
      <c r="IC694" s="106"/>
      <c r="ID694" s="106"/>
      <c r="IE694" s="106"/>
      <c r="IF694" s="106"/>
    </row>
    <row r="695" spans="1:240" s="20" customFormat="1">
      <c r="A695" s="97" t="s">
        <v>1549</v>
      </c>
      <c r="B695" s="117" t="s">
        <v>113</v>
      </c>
      <c r="C695" s="139" t="s">
        <v>29</v>
      </c>
      <c r="D695" s="60">
        <v>-550231.18000000005</v>
      </c>
      <c r="E695" s="60">
        <v>-602934.47</v>
      </c>
      <c r="HP695" s="106"/>
      <c r="HQ695" s="106"/>
      <c r="HR695" s="106"/>
      <c r="HS695" s="106"/>
      <c r="HT695" s="106"/>
      <c r="HU695" s="106"/>
      <c r="HV695" s="106"/>
      <c r="HW695" s="106"/>
      <c r="HX695" s="106"/>
      <c r="HY695" s="106"/>
      <c r="HZ695" s="106"/>
      <c r="IA695" s="106"/>
      <c r="IB695" s="106"/>
      <c r="IC695" s="106"/>
      <c r="ID695" s="106"/>
      <c r="IE695" s="106"/>
      <c r="IF695" s="106"/>
    </row>
    <row r="696" spans="1:240" s="20" customFormat="1">
      <c r="A696" s="97" t="s">
        <v>1550</v>
      </c>
      <c r="B696" s="117" t="s">
        <v>115</v>
      </c>
      <c r="C696" s="139" t="s">
        <v>32</v>
      </c>
      <c r="D696" s="60">
        <v>-229263.07</v>
      </c>
      <c r="E696" s="60">
        <v>-251222.76</v>
      </c>
      <c r="HP696" s="106"/>
      <c r="HQ696" s="106"/>
      <c r="HR696" s="106"/>
      <c r="HS696" s="106"/>
      <c r="HT696" s="106"/>
      <c r="HU696" s="106"/>
      <c r="HV696" s="106"/>
      <c r="HW696" s="106"/>
      <c r="HX696" s="106"/>
      <c r="HY696" s="106"/>
      <c r="HZ696" s="106"/>
      <c r="IA696" s="106"/>
      <c r="IB696" s="106"/>
      <c r="IC696" s="106"/>
      <c r="ID696" s="106"/>
      <c r="IE696" s="106"/>
      <c r="IF696" s="106"/>
    </row>
    <row r="697" spans="1:240" s="20" customFormat="1">
      <c r="A697" s="97" t="s">
        <v>1551</v>
      </c>
      <c r="B697" s="117" t="s">
        <v>117</v>
      </c>
      <c r="C697" s="139" t="s">
        <v>35</v>
      </c>
      <c r="D697" s="60">
        <v>-137557.85</v>
      </c>
      <c r="E697" s="60">
        <v>-150733.64000000001</v>
      </c>
      <c r="HP697" s="106"/>
      <c r="HQ697" s="106"/>
      <c r="HR697" s="106"/>
      <c r="HS697" s="106"/>
      <c r="HT697" s="106"/>
      <c r="HU697" s="106"/>
      <c r="HV697" s="106"/>
      <c r="HW697" s="106"/>
      <c r="HX697" s="106"/>
      <c r="HY697" s="106"/>
      <c r="HZ697" s="106"/>
      <c r="IA697" s="106"/>
      <c r="IB697" s="106"/>
      <c r="IC697" s="106"/>
      <c r="ID697" s="106"/>
      <c r="IE697" s="106"/>
      <c r="IF697" s="106"/>
    </row>
    <row r="698" spans="1:240" s="20" customFormat="1" ht="12.75" customHeight="1">
      <c r="A698" s="168" t="s">
        <v>1101</v>
      </c>
      <c r="B698" s="169" t="s">
        <v>1102</v>
      </c>
      <c r="C698" s="170" t="s">
        <v>29</v>
      </c>
      <c r="D698" s="60"/>
      <c r="E698" s="60">
        <v>-12.57</v>
      </c>
      <c r="HP698" s="106"/>
      <c r="HQ698" s="106"/>
      <c r="HR698" s="106"/>
      <c r="HS698" s="106"/>
      <c r="HT698" s="106"/>
      <c r="HU698" s="106"/>
      <c r="HV698" s="106"/>
      <c r="HW698" s="106"/>
      <c r="HX698" s="106"/>
      <c r="HY698" s="106"/>
      <c r="HZ698" s="106"/>
      <c r="IA698" s="106"/>
      <c r="IB698" s="106"/>
      <c r="IC698" s="106"/>
      <c r="ID698" s="106"/>
      <c r="IE698" s="106"/>
      <c r="IF698" s="106"/>
    </row>
    <row r="699" spans="1:240" s="20" customFormat="1" ht="12.75" customHeight="1">
      <c r="A699" s="168" t="s">
        <v>1103</v>
      </c>
      <c r="B699" s="169" t="s">
        <v>1104</v>
      </c>
      <c r="C699" s="170" t="s">
        <v>32</v>
      </c>
      <c r="D699" s="60"/>
      <c r="E699" s="60">
        <v>-5.24</v>
      </c>
      <c r="HP699" s="106"/>
      <c r="HQ699" s="106"/>
      <c r="HR699" s="106"/>
      <c r="HS699" s="106"/>
      <c r="HT699" s="106"/>
      <c r="HU699" s="106"/>
      <c r="HV699" s="106"/>
      <c r="HW699" s="106"/>
      <c r="HX699" s="106"/>
      <c r="HY699" s="106"/>
      <c r="HZ699" s="106"/>
      <c r="IA699" s="106"/>
      <c r="IB699" s="106"/>
      <c r="IC699" s="106"/>
      <c r="ID699" s="106"/>
      <c r="IE699" s="106"/>
      <c r="IF699" s="106"/>
    </row>
    <row r="700" spans="1:240" s="20" customFormat="1" ht="12.75" customHeight="1">
      <c r="A700" s="168" t="s">
        <v>1105</v>
      </c>
      <c r="B700" s="169" t="s">
        <v>1106</v>
      </c>
      <c r="C700" s="170" t="s">
        <v>35</v>
      </c>
      <c r="D700" s="60"/>
      <c r="E700" s="60">
        <v>-3.15</v>
      </c>
      <c r="HP700" s="106"/>
      <c r="HQ700" s="106"/>
      <c r="HR700" s="106"/>
      <c r="HS700" s="106"/>
      <c r="HT700" s="106"/>
      <c r="HU700" s="106"/>
      <c r="HV700" s="106"/>
      <c r="HW700" s="106"/>
      <c r="HX700" s="106"/>
      <c r="HY700" s="106"/>
      <c r="HZ700" s="106"/>
      <c r="IA700" s="106"/>
      <c r="IB700" s="106"/>
      <c r="IC700" s="106"/>
      <c r="ID700" s="106"/>
      <c r="IE700" s="106"/>
      <c r="IF700" s="106"/>
    </row>
    <row r="701" spans="1:240" s="20" customFormat="1">
      <c r="A701" s="97" t="s">
        <v>1910</v>
      </c>
      <c r="B701" s="117" t="s">
        <v>1980</v>
      </c>
      <c r="C701" s="139" t="s">
        <v>537</v>
      </c>
      <c r="D701" s="60">
        <v>-426262.12</v>
      </c>
      <c r="E701" s="60">
        <v>-459428.96</v>
      </c>
      <c r="HP701" s="106"/>
      <c r="HQ701" s="106"/>
      <c r="HR701" s="106"/>
      <c r="HS701" s="106"/>
      <c r="HT701" s="106"/>
      <c r="HU701" s="106"/>
      <c r="HV701" s="106"/>
      <c r="HW701" s="106"/>
      <c r="HX701" s="106"/>
      <c r="HY701" s="106"/>
      <c r="HZ701" s="106"/>
      <c r="IA701" s="106"/>
      <c r="IB701" s="106"/>
      <c r="IC701" s="106"/>
      <c r="ID701" s="106"/>
      <c r="IE701" s="106"/>
      <c r="IF701" s="106"/>
    </row>
    <row r="702" spans="1:240" s="20" customFormat="1">
      <c r="A702" s="101"/>
      <c r="B702" s="158" t="s">
        <v>1519</v>
      </c>
      <c r="C702" s="139"/>
      <c r="D702" s="72">
        <f>SUM(D703:D793)</f>
        <v>-2224006.0100000002</v>
      </c>
      <c r="E702" s="72">
        <f>SUM(E703:E794)</f>
        <v>-1138297.99</v>
      </c>
      <c r="HP702" s="106"/>
      <c r="HQ702" s="106"/>
      <c r="HR702" s="106"/>
      <c r="HS702" s="106"/>
      <c r="HT702" s="106"/>
      <c r="HU702" s="106"/>
      <c r="HV702" s="106"/>
      <c r="HW702" s="106"/>
      <c r="HX702" s="106"/>
      <c r="HY702" s="106"/>
      <c r="HZ702" s="106"/>
      <c r="IA702" s="106"/>
      <c r="IB702" s="106"/>
      <c r="IC702" s="106"/>
      <c r="ID702" s="106"/>
      <c r="IE702" s="106"/>
      <c r="IF702" s="106"/>
    </row>
    <row r="703" spans="1:240" s="20" customFormat="1" ht="12.75" hidden="1" customHeight="1">
      <c r="A703" s="97" t="s">
        <v>28</v>
      </c>
      <c r="B703" s="117" t="s">
        <v>30</v>
      </c>
      <c r="C703" s="98" t="s">
        <v>29</v>
      </c>
      <c r="D703" s="60">
        <v>-14150.97</v>
      </c>
      <c r="E703" s="60">
        <v>-18994.419999999998</v>
      </c>
      <c r="HP703" s="106"/>
      <c r="HQ703" s="106"/>
      <c r="HR703" s="106"/>
      <c r="HS703" s="106"/>
      <c r="HT703" s="106"/>
      <c r="HU703" s="106"/>
      <c r="HV703" s="106"/>
      <c r="HW703" s="106"/>
      <c r="HX703" s="106"/>
      <c r="HY703" s="106"/>
      <c r="HZ703" s="106"/>
      <c r="IA703" s="106"/>
      <c r="IB703" s="106"/>
      <c r="IC703" s="106"/>
      <c r="ID703" s="106"/>
      <c r="IE703" s="106"/>
      <c r="IF703" s="106"/>
    </row>
    <row r="704" spans="1:240" s="20" customFormat="1" ht="12.75" hidden="1" customHeight="1">
      <c r="A704" s="97" t="s">
        <v>31</v>
      </c>
      <c r="B704" s="117" t="s">
        <v>33</v>
      </c>
      <c r="C704" s="98" t="s">
        <v>32</v>
      </c>
      <c r="D704" s="60">
        <v>-5896.26</v>
      </c>
      <c r="E704" s="60">
        <v>-7964</v>
      </c>
      <c r="HP704" s="106"/>
      <c r="HQ704" s="106"/>
      <c r="HR704" s="106"/>
      <c r="HS704" s="106"/>
      <c r="HT704" s="106"/>
      <c r="HU704" s="106"/>
      <c r="HV704" s="106"/>
      <c r="HW704" s="106"/>
      <c r="HX704" s="106"/>
      <c r="HY704" s="106"/>
      <c r="HZ704" s="106"/>
      <c r="IA704" s="106"/>
      <c r="IB704" s="106"/>
      <c r="IC704" s="106"/>
      <c r="ID704" s="106"/>
      <c r="IE704" s="106"/>
      <c r="IF704" s="106"/>
    </row>
    <row r="705" spans="1:240" s="20" customFormat="1" ht="12.75" hidden="1" customHeight="1">
      <c r="A705" s="97" t="s">
        <v>34</v>
      </c>
      <c r="B705" s="117" t="s">
        <v>36</v>
      </c>
      <c r="C705" s="98" t="s">
        <v>35</v>
      </c>
      <c r="D705" s="60">
        <v>-3537.74</v>
      </c>
      <c r="E705" s="60">
        <v>-4698.9799999999996</v>
      </c>
      <c r="HP705" s="106"/>
      <c r="HQ705" s="106"/>
      <c r="HR705" s="106"/>
      <c r="HS705" s="106"/>
      <c r="HT705" s="106"/>
      <c r="HU705" s="106"/>
      <c r="HV705" s="106"/>
      <c r="HW705" s="106"/>
      <c r="HX705" s="106"/>
      <c r="HY705" s="106"/>
      <c r="HZ705" s="106"/>
      <c r="IA705" s="106"/>
      <c r="IB705" s="106"/>
      <c r="IC705" s="106"/>
      <c r="ID705" s="106"/>
      <c r="IE705" s="106"/>
      <c r="IF705" s="106"/>
    </row>
    <row r="706" spans="1:240" s="20" customFormat="1" ht="12.75" hidden="1" customHeight="1">
      <c r="A706" s="97" t="s">
        <v>43</v>
      </c>
      <c r="B706" s="117" t="s">
        <v>44</v>
      </c>
      <c r="C706" s="98" t="s">
        <v>29</v>
      </c>
      <c r="D706" s="60">
        <v>-235.22</v>
      </c>
      <c r="E706" s="60">
        <v>-3646.66</v>
      </c>
      <c r="HP706" s="106"/>
      <c r="HQ706" s="106"/>
      <c r="HR706" s="106"/>
      <c r="HS706" s="106"/>
      <c r="HT706" s="106"/>
      <c r="HU706" s="106"/>
      <c r="HV706" s="106"/>
      <c r="HW706" s="106"/>
      <c r="HX706" s="106"/>
      <c r="HY706" s="106"/>
      <c r="HZ706" s="106"/>
      <c r="IA706" s="106"/>
      <c r="IB706" s="106"/>
      <c r="IC706" s="106"/>
      <c r="ID706" s="106"/>
      <c r="IE706" s="106"/>
      <c r="IF706" s="106"/>
    </row>
    <row r="707" spans="1:240" s="20" customFormat="1" ht="12.75" hidden="1" customHeight="1">
      <c r="A707" s="97" t="s">
        <v>45</v>
      </c>
      <c r="B707" s="117" t="s">
        <v>46</v>
      </c>
      <c r="C707" s="98" t="s">
        <v>32</v>
      </c>
      <c r="D707" s="60">
        <v>-98.02</v>
      </c>
      <c r="E707" s="60">
        <v>-1519.44</v>
      </c>
      <c r="HP707" s="106"/>
      <c r="HQ707" s="106"/>
      <c r="HR707" s="106"/>
      <c r="HS707" s="106"/>
      <c r="HT707" s="106"/>
      <c r="HU707" s="106"/>
      <c r="HV707" s="106"/>
      <c r="HW707" s="106"/>
      <c r="HX707" s="106"/>
      <c r="HY707" s="106"/>
      <c r="HZ707" s="106"/>
      <c r="IA707" s="106"/>
      <c r="IB707" s="106"/>
      <c r="IC707" s="106"/>
      <c r="ID707" s="106"/>
      <c r="IE707" s="106"/>
      <c r="IF707" s="106"/>
    </row>
    <row r="708" spans="1:240" s="20" customFormat="1" ht="12.75" hidden="1" customHeight="1">
      <c r="A708" s="97" t="s">
        <v>47</v>
      </c>
      <c r="B708" s="117" t="s">
        <v>48</v>
      </c>
      <c r="C708" s="98" t="s">
        <v>35</v>
      </c>
      <c r="D708" s="60">
        <v>-58.77</v>
      </c>
      <c r="E708" s="60">
        <v>-911.63</v>
      </c>
      <c r="HP708" s="106"/>
      <c r="HQ708" s="106"/>
      <c r="HR708" s="106"/>
      <c r="HS708" s="106"/>
      <c r="HT708" s="106"/>
      <c r="HU708" s="106"/>
      <c r="HV708" s="106"/>
      <c r="HW708" s="106"/>
      <c r="HX708" s="106"/>
      <c r="HY708" s="106"/>
      <c r="HZ708" s="106"/>
      <c r="IA708" s="106"/>
      <c r="IB708" s="106"/>
      <c r="IC708" s="106"/>
      <c r="ID708" s="106"/>
      <c r="IE708" s="106"/>
      <c r="IF708" s="106"/>
    </row>
    <row r="709" spans="1:240" s="20" customFormat="1" ht="12.75" hidden="1" customHeight="1">
      <c r="A709" s="97" t="s">
        <v>59</v>
      </c>
      <c r="B709" s="117" t="s">
        <v>44</v>
      </c>
      <c r="C709" s="139" t="s">
        <v>29</v>
      </c>
      <c r="D709" s="60"/>
      <c r="E709" s="60"/>
      <c r="HP709" s="106"/>
      <c r="HQ709" s="106"/>
      <c r="HR709" s="106"/>
      <c r="HS709" s="106"/>
      <c r="HT709" s="106"/>
      <c r="HU709" s="106"/>
      <c r="HV709" s="106"/>
      <c r="HW709" s="106"/>
      <c r="HX709" s="106"/>
      <c r="HY709" s="106"/>
      <c r="HZ709" s="106"/>
      <c r="IA709" s="106"/>
      <c r="IB709" s="106"/>
      <c r="IC709" s="106"/>
      <c r="ID709" s="106"/>
      <c r="IE709" s="106"/>
      <c r="IF709" s="106"/>
    </row>
    <row r="710" spans="1:240" s="20" customFormat="1" ht="12.75" hidden="1" customHeight="1">
      <c r="A710" s="97" t="s">
        <v>61</v>
      </c>
      <c r="B710" s="117" t="s">
        <v>46</v>
      </c>
      <c r="C710" s="139" t="s">
        <v>32</v>
      </c>
      <c r="D710" s="60"/>
      <c r="E710" s="60"/>
      <c r="HP710" s="106"/>
      <c r="HQ710" s="106"/>
      <c r="HR710" s="106"/>
      <c r="HS710" s="106"/>
      <c r="HT710" s="106"/>
      <c r="HU710" s="106"/>
      <c r="HV710" s="106"/>
      <c r="HW710" s="106"/>
      <c r="HX710" s="106"/>
      <c r="HY710" s="106"/>
      <c r="HZ710" s="106"/>
      <c r="IA710" s="106"/>
      <c r="IB710" s="106"/>
      <c r="IC710" s="106"/>
      <c r="ID710" s="106"/>
      <c r="IE710" s="106"/>
      <c r="IF710" s="106"/>
    </row>
    <row r="711" spans="1:240" s="20" customFormat="1" ht="12.75" hidden="1" customHeight="1">
      <c r="A711" s="97" t="s">
        <v>63</v>
      </c>
      <c r="B711" s="117" t="s">
        <v>48</v>
      </c>
      <c r="C711" s="139" t="s">
        <v>35</v>
      </c>
      <c r="D711" s="60"/>
      <c r="E711" s="60"/>
      <c r="HP711" s="106"/>
      <c r="HQ711" s="106"/>
      <c r="HR711" s="106"/>
      <c r="HS711" s="106"/>
      <c r="HT711" s="106"/>
      <c r="HU711" s="106"/>
      <c r="HV711" s="106"/>
      <c r="HW711" s="106"/>
      <c r="HX711" s="106"/>
      <c r="HY711" s="106"/>
      <c r="HZ711" s="106"/>
      <c r="IA711" s="106"/>
      <c r="IB711" s="106"/>
      <c r="IC711" s="106"/>
      <c r="ID711" s="106"/>
      <c r="IE711" s="106"/>
      <c r="IF711" s="106"/>
    </row>
    <row r="712" spans="1:240" s="20" customFormat="1" ht="18" hidden="1" customHeight="1">
      <c r="A712" s="97" t="s">
        <v>75</v>
      </c>
      <c r="B712" s="117" t="s">
        <v>1540</v>
      </c>
      <c r="C712" s="139" t="s">
        <v>29</v>
      </c>
      <c r="D712" s="60">
        <v>-784.55</v>
      </c>
      <c r="E712" s="60"/>
      <c r="HP712" s="106"/>
      <c r="HQ712" s="106"/>
      <c r="HR712" s="106"/>
      <c r="HS712" s="106"/>
      <c r="HT712" s="106"/>
      <c r="HU712" s="106"/>
      <c r="HV712" s="106"/>
      <c r="HW712" s="106"/>
      <c r="HX712" s="106"/>
      <c r="HY712" s="106"/>
      <c r="HZ712" s="106"/>
      <c r="IA712" s="106"/>
      <c r="IB712" s="106"/>
      <c r="IC712" s="106"/>
      <c r="ID712" s="106"/>
      <c r="IE712" s="106"/>
      <c r="IF712" s="106"/>
    </row>
    <row r="713" spans="1:240" s="20" customFormat="1" ht="18" hidden="1" customHeight="1">
      <c r="A713" s="97" t="s">
        <v>77</v>
      </c>
      <c r="B713" s="117" t="s">
        <v>1541</v>
      </c>
      <c r="C713" s="139" t="s">
        <v>32</v>
      </c>
      <c r="D713" s="60">
        <v>-326.89999999999998</v>
      </c>
      <c r="E713" s="60"/>
      <c r="HP713" s="106"/>
      <c r="HQ713" s="106"/>
      <c r="HR713" s="106"/>
      <c r="HS713" s="106"/>
      <c r="HT713" s="106"/>
      <c r="HU713" s="106"/>
      <c r="HV713" s="106"/>
      <c r="HW713" s="106"/>
      <c r="HX713" s="106"/>
      <c r="HY713" s="106"/>
      <c r="HZ713" s="106"/>
      <c r="IA713" s="106"/>
      <c r="IB713" s="106"/>
      <c r="IC713" s="106"/>
      <c r="ID713" s="106"/>
      <c r="IE713" s="106"/>
      <c r="IF713" s="106"/>
    </row>
    <row r="714" spans="1:240" s="20" customFormat="1" ht="18" hidden="1" customHeight="1">
      <c r="A714" s="97" t="s">
        <v>79</v>
      </c>
      <c r="B714" s="117" t="s">
        <v>1542</v>
      </c>
      <c r="C714" s="139" t="s">
        <v>35</v>
      </c>
      <c r="D714" s="60">
        <v>-196.13</v>
      </c>
      <c r="E714" s="60"/>
      <c r="HP714" s="106"/>
      <c r="HQ714" s="106"/>
      <c r="HR714" s="106"/>
      <c r="HS714" s="106"/>
      <c r="HT714" s="106"/>
      <c r="HU714" s="106"/>
      <c r="HV714" s="106"/>
      <c r="HW714" s="106"/>
      <c r="HX714" s="106"/>
      <c r="HY714" s="106"/>
      <c r="HZ714" s="106"/>
      <c r="IA714" s="106"/>
      <c r="IB714" s="106"/>
      <c r="IC714" s="106"/>
      <c r="ID714" s="106"/>
      <c r="IE714" s="106"/>
      <c r="IF714" s="106"/>
    </row>
    <row r="715" spans="1:240" s="20" customFormat="1" ht="16.5" hidden="1" customHeight="1">
      <c r="A715" s="97" t="s">
        <v>93</v>
      </c>
      <c r="B715" s="117" t="s">
        <v>94</v>
      </c>
      <c r="C715" s="139" t="s">
        <v>29</v>
      </c>
      <c r="D715" s="60"/>
      <c r="E715" s="60"/>
      <c r="HP715" s="106"/>
      <c r="HQ715" s="106"/>
      <c r="HR715" s="106"/>
      <c r="HS715" s="106"/>
      <c r="HT715" s="106"/>
      <c r="HU715" s="106"/>
      <c r="HV715" s="106"/>
      <c r="HW715" s="106"/>
      <c r="HX715" s="106"/>
      <c r="HY715" s="106"/>
      <c r="HZ715" s="106"/>
      <c r="IA715" s="106"/>
      <c r="IB715" s="106"/>
      <c r="IC715" s="106"/>
      <c r="ID715" s="106"/>
      <c r="IE715" s="106"/>
      <c r="IF715" s="106"/>
    </row>
    <row r="716" spans="1:240" s="20" customFormat="1" ht="16.5" hidden="1" customHeight="1">
      <c r="A716" s="97" t="s">
        <v>95</v>
      </c>
      <c r="B716" s="117" t="s">
        <v>96</v>
      </c>
      <c r="C716" s="139" t="s">
        <v>32</v>
      </c>
      <c r="D716" s="60"/>
      <c r="E716" s="60"/>
      <c r="HP716" s="106"/>
      <c r="HQ716" s="106"/>
      <c r="HR716" s="106"/>
      <c r="HS716" s="106"/>
      <c r="HT716" s="106"/>
      <c r="HU716" s="106"/>
      <c r="HV716" s="106"/>
      <c r="HW716" s="106"/>
      <c r="HX716" s="106"/>
      <c r="HY716" s="106"/>
      <c r="HZ716" s="106"/>
      <c r="IA716" s="106"/>
      <c r="IB716" s="106"/>
      <c r="IC716" s="106"/>
      <c r="ID716" s="106"/>
      <c r="IE716" s="106"/>
      <c r="IF716" s="106"/>
    </row>
    <row r="717" spans="1:240" s="20" customFormat="1" ht="16.5" hidden="1" customHeight="1">
      <c r="A717" s="97" t="s">
        <v>97</v>
      </c>
      <c r="B717" s="117" t="s">
        <v>98</v>
      </c>
      <c r="C717" s="139" t="s">
        <v>35</v>
      </c>
      <c r="D717" s="60"/>
      <c r="E717" s="60"/>
      <c r="HP717" s="106"/>
      <c r="HQ717" s="106"/>
      <c r="HR717" s="106"/>
      <c r="HS717" s="106"/>
      <c r="HT717" s="106"/>
      <c r="HU717" s="106"/>
      <c r="HV717" s="106"/>
      <c r="HW717" s="106"/>
      <c r="HX717" s="106"/>
      <c r="HY717" s="106"/>
      <c r="HZ717" s="106"/>
      <c r="IA717" s="106"/>
      <c r="IB717" s="106"/>
      <c r="IC717" s="106"/>
      <c r="ID717" s="106"/>
      <c r="IE717" s="106"/>
      <c r="IF717" s="106"/>
    </row>
    <row r="718" spans="1:240" s="20" customFormat="1" ht="12.75" hidden="1" customHeight="1">
      <c r="A718" s="97" t="s">
        <v>101</v>
      </c>
      <c r="B718" s="117" t="s">
        <v>102</v>
      </c>
      <c r="C718" s="98" t="s">
        <v>29</v>
      </c>
      <c r="D718" s="60">
        <v>-41135.06</v>
      </c>
      <c r="E718" s="60">
        <v>-75365.53</v>
      </c>
      <c r="HP718" s="106"/>
      <c r="HQ718" s="106"/>
      <c r="HR718" s="106"/>
      <c r="HS718" s="106"/>
      <c r="HT718" s="106"/>
      <c r="HU718" s="106"/>
      <c r="HV718" s="106"/>
      <c r="HW718" s="106"/>
      <c r="HX718" s="106"/>
      <c r="HY718" s="106"/>
      <c r="HZ718" s="106"/>
      <c r="IA718" s="106"/>
      <c r="IB718" s="106"/>
      <c r="IC718" s="106"/>
      <c r="ID718" s="106"/>
      <c r="IE718" s="106"/>
      <c r="IF718" s="106"/>
    </row>
    <row r="719" spans="1:240" s="20" customFormat="1" ht="12.75" hidden="1" customHeight="1">
      <c r="A719" s="97" t="s">
        <v>103</v>
      </c>
      <c r="B719" s="117" t="s">
        <v>104</v>
      </c>
      <c r="C719" s="98" t="s">
        <v>32</v>
      </c>
      <c r="D719" s="60">
        <v>-17139.650000000001</v>
      </c>
      <c r="E719" s="60">
        <v>-31402.36</v>
      </c>
      <c r="HP719" s="106"/>
      <c r="HQ719" s="106"/>
      <c r="HR719" s="106"/>
      <c r="HS719" s="106"/>
      <c r="HT719" s="106"/>
      <c r="HU719" s="106"/>
      <c r="HV719" s="106"/>
      <c r="HW719" s="106"/>
      <c r="HX719" s="106"/>
      <c r="HY719" s="106"/>
      <c r="HZ719" s="106"/>
      <c r="IA719" s="106"/>
      <c r="IB719" s="106"/>
      <c r="IC719" s="106"/>
      <c r="ID719" s="106"/>
      <c r="IE719" s="106"/>
      <c r="IF719" s="106"/>
    </row>
    <row r="720" spans="1:240" s="20" customFormat="1" ht="12.75" hidden="1" customHeight="1">
      <c r="A720" s="97" t="s">
        <v>105</v>
      </c>
      <c r="B720" s="117" t="s">
        <v>106</v>
      </c>
      <c r="C720" s="98" t="s">
        <v>35</v>
      </c>
      <c r="D720" s="60">
        <v>-10283.790000000001</v>
      </c>
      <c r="E720" s="60">
        <v>-18841.38</v>
      </c>
      <c r="HP720" s="106"/>
      <c r="HQ720" s="106"/>
      <c r="HR720" s="106"/>
      <c r="HS720" s="106"/>
      <c r="HT720" s="106"/>
      <c r="HU720" s="106"/>
      <c r="HV720" s="106"/>
      <c r="HW720" s="106"/>
      <c r="HX720" s="106"/>
      <c r="HY720" s="106"/>
      <c r="HZ720" s="106"/>
      <c r="IA720" s="106"/>
      <c r="IB720" s="106"/>
      <c r="IC720" s="106"/>
      <c r="ID720" s="106"/>
      <c r="IE720" s="106"/>
      <c r="IF720" s="106"/>
    </row>
    <row r="721" spans="1:240" s="20" customFormat="1" ht="12.75" hidden="1" customHeight="1">
      <c r="A721" s="97" t="s">
        <v>112</v>
      </c>
      <c r="B721" s="117" t="s">
        <v>113</v>
      </c>
      <c r="C721" s="98" t="s">
        <v>29</v>
      </c>
      <c r="D721" s="60">
        <v>-48195.69</v>
      </c>
      <c r="E721" s="60">
        <v>-125400.62</v>
      </c>
      <c r="HP721" s="106"/>
      <c r="HQ721" s="106"/>
      <c r="HR721" s="106"/>
      <c r="HS721" s="106"/>
      <c r="HT721" s="106"/>
      <c r="HU721" s="106"/>
      <c r="HV721" s="106"/>
      <c r="HW721" s="106"/>
      <c r="HX721" s="106"/>
      <c r="HY721" s="106"/>
      <c r="HZ721" s="106"/>
      <c r="IA721" s="106"/>
      <c r="IB721" s="106"/>
      <c r="IC721" s="106"/>
      <c r="ID721" s="106"/>
      <c r="IE721" s="106"/>
      <c r="IF721" s="106"/>
    </row>
    <row r="722" spans="1:240" s="20" customFormat="1" ht="12.75" hidden="1" customHeight="1">
      <c r="A722" s="97" t="s">
        <v>114</v>
      </c>
      <c r="B722" s="117" t="s">
        <v>115</v>
      </c>
      <c r="C722" s="98" t="s">
        <v>32</v>
      </c>
      <c r="D722" s="60">
        <v>-20081.560000000001</v>
      </c>
      <c r="E722" s="60">
        <v>-52250.28</v>
      </c>
      <c r="HP722" s="106"/>
      <c r="HQ722" s="106"/>
      <c r="HR722" s="106"/>
      <c r="HS722" s="106"/>
      <c r="HT722" s="106"/>
      <c r="HU722" s="106"/>
      <c r="HV722" s="106"/>
      <c r="HW722" s="106"/>
      <c r="HX722" s="106"/>
      <c r="HY722" s="106"/>
      <c r="HZ722" s="106"/>
      <c r="IA722" s="106"/>
      <c r="IB722" s="106"/>
      <c r="IC722" s="106"/>
      <c r="ID722" s="106"/>
      <c r="IE722" s="106"/>
      <c r="IF722" s="106"/>
    </row>
    <row r="723" spans="1:240" s="20" customFormat="1" ht="12.75" hidden="1" customHeight="1">
      <c r="A723" s="97" t="s">
        <v>116</v>
      </c>
      <c r="B723" s="117" t="s">
        <v>117</v>
      </c>
      <c r="C723" s="98" t="s">
        <v>35</v>
      </c>
      <c r="D723" s="60">
        <v>-12048.91</v>
      </c>
      <c r="E723" s="60">
        <v>-31350.14</v>
      </c>
      <c r="HP723" s="106"/>
      <c r="HQ723" s="106"/>
      <c r="HR723" s="106"/>
      <c r="HS723" s="106"/>
      <c r="HT723" s="106"/>
      <c r="HU723" s="106"/>
      <c r="HV723" s="106"/>
      <c r="HW723" s="106"/>
      <c r="HX723" s="106"/>
      <c r="HY723" s="106"/>
      <c r="HZ723" s="106"/>
      <c r="IA723" s="106"/>
      <c r="IB723" s="106"/>
      <c r="IC723" s="106"/>
      <c r="ID723" s="106"/>
      <c r="IE723" s="106"/>
      <c r="IF723" s="106"/>
    </row>
    <row r="724" spans="1:240" s="20" customFormat="1" hidden="1">
      <c r="A724" s="97" t="s">
        <v>122</v>
      </c>
      <c r="B724" s="117" t="s">
        <v>124</v>
      </c>
      <c r="C724" s="98" t="s">
        <v>123</v>
      </c>
      <c r="D724" s="60">
        <v>-299.27</v>
      </c>
      <c r="E724" s="60">
        <v>-653.95000000000005</v>
      </c>
      <c r="HP724" s="106"/>
      <c r="HQ724" s="106"/>
      <c r="HR724" s="106"/>
      <c r="HS724" s="106"/>
      <c r="HT724" s="106"/>
      <c r="HU724" s="106"/>
      <c r="HV724" s="106"/>
      <c r="HW724" s="106"/>
      <c r="HX724" s="106"/>
      <c r="HY724" s="106"/>
      <c r="HZ724" s="106"/>
      <c r="IA724" s="106"/>
      <c r="IB724" s="106"/>
      <c r="IC724" s="106"/>
      <c r="ID724" s="106"/>
      <c r="IE724" s="106"/>
      <c r="IF724" s="106"/>
    </row>
    <row r="725" spans="1:240" s="20" customFormat="1" ht="12.75" hidden="1" customHeight="1">
      <c r="A725" s="97" t="s">
        <v>125</v>
      </c>
      <c r="B725" s="117" t="s">
        <v>127</v>
      </c>
      <c r="C725" s="98" t="s">
        <v>126</v>
      </c>
      <c r="D725" s="60">
        <v>-1013.28</v>
      </c>
      <c r="E725" s="60">
        <v>-529.41999999999996</v>
      </c>
      <c r="HP725" s="106"/>
      <c r="HQ725" s="106"/>
      <c r="HR725" s="106"/>
      <c r="HS725" s="106"/>
      <c r="HT725" s="106"/>
      <c r="HU725" s="106"/>
      <c r="HV725" s="106"/>
      <c r="HW725" s="106"/>
      <c r="HX725" s="106"/>
      <c r="HY725" s="106"/>
      <c r="HZ725" s="106"/>
      <c r="IA725" s="106"/>
      <c r="IB725" s="106"/>
      <c r="IC725" s="106"/>
      <c r="ID725" s="106"/>
      <c r="IE725" s="106"/>
      <c r="IF725" s="106"/>
    </row>
    <row r="726" spans="1:240" s="20" customFormat="1" ht="18" hidden="1" customHeight="1">
      <c r="A726" s="97" t="s">
        <v>128</v>
      </c>
      <c r="B726" s="117" t="s">
        <v>1981</v>
      </c>
      <c r="C726" s="98" t="s">
        <v>29</v>
      </c>
      <c r="D726" s="60">
        <v>-1327.09</v>
      </c>
      <c r="E726" s="60">
        <v>-5042.45</v>
      </c>
      <c r="HP726" s="106"/>
      <c r="HQ726" s="106"/>
      <c r="HR726" s="106"/>
      <c r="HS726" s="106"/>
      <c r="HT726" s="106"/>
      <c r="HU726" s="106"/>
      <c r="HV726" s="106"/>
      <c r="HW726" s="106"/>
      <c r="HX726" s="106"/>
      <c r="HY726" s="106"/>
      <c r="HZ726" s="106"/>
      <c r="IA726" s="106"/>
      <c r="IB726" s="106"/>
      <c r="IC726" s="106"/>
      <c r="ID726" s="106"/>
      <c r="IE726" s="106"/>
      <c r="IF726" s="106"/>
    </row>
    <row r="727" spans="1:240" s="20" customFormat="1" ht="12.75" hidden="1" customHeight="1">
      <c r="A727" s="97" t="s">
        <v>134</v>
      </c>
      <c r="B727" s="117" t="s">
        <v>135</v>
      </c>
      <c r="C727" s="139" t="s">
        <v>29</v>
      </c>
      <c r="D727" s="60">
        <v>-350.92</v>
      </c>
      <c r="E727" s="60"/>
      <c r="HP727" s="106"/>
      <c r="HQ727" s="106"/>
      <c r="HR727" s="106"/>
      <c r="HS727" s="106"/>
      <c r="HT727" s="106"/>
      <c r="HU727" s="106"/>
      <c r="HV727" s="106"/>
      <c r="HW727" s="106"/>
      <c r="HX727" s="106"/>
      <c r="HY727" s="106"/>
      <c r="HZ727" s="106"/>
      <c r="IA727" s="106"/>
      <c r="IB727" s="106"/>
      <c r="IC727" s="106"/>
      <c r="ID727" s="106"/>
      <c r="IE727" s="106"/>
      <c r="IF727" s="106"/>
    </row>
    <row r="728" spans="1:240" s="20" customFormat="1" ht="12.75" hidden="1" customHeight="1">
      <c r="A728" s="97" t="s">
        <v>148</v>
      </c>
      <c r="B728" s="117" t="s">
        <v>149</v>
      </c>
      <c r="C728" s="98" t="s">
        <v>29</v>
      </c>
      <c r="D728" s="60">
        <v>-23.91</v>
      </c>
      <c r="E728" s="60">
        <v>-77.489999999999995</v>
      </c>
      <c r="HP728" s="106"/>
      <c r="HQ728" s="106"/>
      <c r="HR728" s="106"/>
      <c r="HS728" s="106"/>
      <c r="HT728" s="106"/>
      <c r="HU728" s="106"/>
      <c r="HV728" s="106"/>
      <c r="HW728" s="106"/>
      <c r="HX728" s="106"/>
      <c r="HY728" s="106"/>
      <c r="HZ728" s="106"/>
      <c r="IA728" s="106"/>
      <c r="IB728" s="106"/>
      <c r="IC728" s="106"/>
      <c r="ID728" s="106"/>
      <c r="IE728" s="106"/>
      <c r="IF728" s="106"/>
    </row>
    <row r="729" spans="1:240" s="20" customFormat="1" ht="12.75" hidden="1" customHeight="1">
      <c r="A729" s="97" t="s">
        <v>150</v>
      </c>
      <c r="B729" s="117" t="s">
        <v>151</v>
      </c>
      <c r="C729" s="139" t="s">
        <v>29</v>
      </c>
      <c r="D729" s="60">
        <v>-420.65</v>
      </c>
      <c r="E729" s="60">
        <v>-645.92999999999995</v>
      </c>
      <c r="HP729" s="106"/>
      <c r="HQ729" s="106"/>
      <c r="HR729" s="106"/>
      <c r="HS729" s="106"/>
      <c r="HT729" s="106"/>
      <c r="HU729" s="106"/>
      <c r="HV729" s="106"/>
      <c r="HW729" s="106"/>
      <c r="HX729" s="106"/>
      <c r="HY729" s="106"/>
      <c r="HZ729" s="106"/>
      <c r="IA729" s="106"/>
      <c r="IB729" s="106"/>
      <c r="IC729" s="106"/>
      <c r="ID729" s="106"/>
      <c r="IE729" s="106"/>
      <c r="IF729" s="106"/>
    </row>
    <row r="730" spans="1:240" s="20" customFormat="1" ht="12.75" hidden="1" customHeight="1">
      <c r="A730" s="97" t="s">
        <v>152</v>
      </c>
      <c r="B730" s="117" t="s">
        <v>153</v>
      </c>
      <c r="C730" s="139" t="s">
        <v>29</v>
      </c>
      <c r="D730" s="60"/>
      <c r="E730" s="60">
        <v>-970.66</v>
      </c>
      <c r="HP730" s="106"/>
      <c r="HQ730" s="106"/>
      <c r="HR730" s="106"/>
      <c r="HS730" s="106"/>
      <c r="HT730" s="106"/>
      <c r="HU730" s="106"/>
      <c r="HV730" s="106"/>
      <c r="HW730" s="106"/>
      <c r="HX730" s="106"/>
      <c r="HY730" s="106"/>
      <c r="HZ730" s="106"/>
      <c r="IA730" s="106"/>
      <c r="IB730" s="106"/>
      <c r="IC730" s="106"/>
      <c r="ID730" s="106"/>
      <c r="IE730" s="106"/>
      <c r="IF730" s="106"/>
    </row>
    <row r="731" spans="1:240" s="20" customFormat="1" ht="12.75" hidden="1" customHeight="1">
      <c r="A731" s="97" t="s">
        <v>1556</v>
      </c>
      <c r="B731" s="117" t="s">
        <v>1557</v>
      </c>
      <c r="C731" s="139" t="s">
        <v>29</v>
      </c>
      <c r="D731" s="60"/>
      <c r="E731" s="60">
        <v>-10420</v>
      </c>
      <c r="HP731" s="106"/>
      <c r="HQ731" s="106"/>
      <c r="HR731" s="106"/>
      <c r="HS731" s="106"/>
      <c r="HT731" s="106"/>
      <c r="HU731" s="106"/>
      <c r="HV731" s="106"/>
      <c r="HW731" s="106"/>
      <c r="HX731" s="106"/>
      <c r="HY731" s="106"/>
      <c r="HZ731" s="106"/>
      <c r="IA731" s="106"/>
      <c r="IB731" s="106"/>
      <c r="IC731" s="106"/>
      <c r="ID731" s="106"/>
      <c r="IE731" s="106"/>
      <c r="IF731" s="106"/>
    </row>
    <row r="732" spans="1:240" s="20" customFormat="1" ht="14.25" hidden="1" customHeight="1">
      <c r="A732" s="118" t="s">
        <v>175</v>
      </c>
      <c r="B732" s="119" t="s">
        <v>176</v>
      </c>
      <c r="C732" s="98" t="s">
        <v>173</v>
      </c>
      <c r="D732" s="60">
        <v>-369558.75</v>
      </c>
      <c r="E732" s="60">
        <v>-229.95</v>
      </c>
      <c r="HP732" s="106"/>
      <c r="HQ732" s="106"/>
      <c r="HR732" s="106"/>
      <c r="HS732" s="106"/>
      <c r="HT732" s="106"/>
      <c r="HU732" s="106"/>
      <c r="HV732" s="106"/>
      <c r="HW732" s="106"/>
      <c r="HX732" s="106"/>
      <c r="HY732" s="106"/>
      <c r="HZ732" s="106"/>
      <c r="IA732" s="106"/>
      <c r="IB732" s="106"/>
      <c r="IC732" s="106"/>
      <c r="ID732" s="106"/>
      <c r="IE732" s="106"/>
      <c r="IF732" s="106"/>
    </row>
    <row r="733" spans="1:240" s="20" customFormat="1" ht="12.75" hidden="1" customHeight="1">
      <c r="A733" s="118" t="s">
        <v>183</v>
      </c>
      <c r="B733" s="119" t="s">
        <v>184</v>
      </c>
      <c r="C733" s="98" t="s">
        <v>173</v>
      </c>
      <c r="D733" s="60">
        <v>-3581.65</v>
      </c>
      <c r="E733" s="60">
        <v>-2058.6</v>
      </c>
      <c r="HP733" s="106"/>
      <c r="HQ733" s="106"/>
      <c r="HR733" s="106"/>
      <c r="HS733" s="106"/>
      <c r="HT733" s="106"/>
      <c r="HU733" s="106"/>
      <c r="HV733" s="106"/>
      <c r="HW733" s="106"/>
      <c r="HX733" s="106"/>
      <c r="HY733" s="106"/>
      <c r="HZ733" s="106"/>
      <c r="IA733" s="106"/>
      <c r="IB733" s="106"/>
      <c r="IC733" s="106"/>
      <c r="ID733" s="106"/>
      <c r="IE733" s="106"/>
      <c r="IF733" s="106"/>
    </row>
    <row r="734" spans="1:240" s="20" customFormat="1" ht="12.75" hidden="1" customHeight="1">
      <c r="A734" s="118" t="s">
        <v>187</v>
      </c>
      <c r="B734" s="119" t="s">
        <v>188</v>
      </c>
      <c r="C734" s="98" t="s">
        <v>173</v>
      </c>
      <c r="D734" s="60"/>
      <c r="E734" s="60">
        <v>-806.57</v>
      </c>
      <c r="HP734" s="106"/>
      <c r="HQ734" s="106"/>
      <c r="HR734" s="106"/>
      <c r="HS734" s="106"/>
      <c r="HT734" s="106"/>
      <c r="HU734" s="106"/>
      <c r="HV734" s="106"/>
      <c r="HW734" s="106"/>
      <c r="HX734" s="106"/>
      <c r="HY734" s="106"/>
      <c r="HZ734" s="106"/>
      <c r="IA734" s="106"/>
      <c r="IB734" s="106"/>
      <c r="IC734" s="106"/>
      <c r="ID734" s="106"/>
      <c r="IE734" s="106"/>
      <c r="IF734" s="106"/>
    </row>
    <row r="735" spans="1:240" s="20" customFormat="1" ht="12.75" hidden="1" customHeight="1">
      <c r="A735" s="97" t="s">
        <v>197</v>
      </c>
      <c r="B735" s="117" t="s">
        <v>198</v>
      </c>
      <c r="C735" s="139" t="s">
        <v>173</v>
      </c>
      <c r="D735" s="60"/>
      <c r="E735" s="60"/>
      <c r="HP735" s="106"/>
      <c r="HQ735" s="106"/>
      <c r="HR735" s="106"/>
      <c r="HS735" s="106"/>
      <c r="HT735" s="106"/>
      <c r="HU735" s="106"/>
      <c r="HV735" s="106"/>
      <c r="HW735" s="106"/>
      <c r="HX735" s="106"/>
      <c r="HY735" s="106"/>
      <c r="HZ735" s="106"/>
      <c r="IA735" s="106"/>
      <c r="IB735" s="106"/>
      <c r="IC735" s="106"/>
      <c r="ID735" s="106"/>
      <c r="IE735" s="106"/>
      <c r="IF735" s="106"/>
    </row>
    <row r="736" spans="1:240" s="20" customFormat="1" ht="12.75" hidden="1" customHeight="1">
      <c r="A736" s="118" t="s">
        <v>199</v>
      </c>
      <c r="B736" s="119" t="s">
        <v>1521</v>
      </c>
      <c r="C736" s="98" t="s">
        <v>173</v>
      </c>
      <c r="D736" s="60">
        <v>-1424473.77</v>
      </c>
      <c r="E736" s="60"/>
      <c r="HP736" s="106"/>
      <c r="HQ736" s="106"/>
      <c r="HR736" s="106"/>
      <c r="HS736" s="106"/>
      <c r="HT736" s="106"/>
      <c r="HU736" s="106"/>
      <c r="HV736" s="106"/>
      <c r="HW736" s="106"/>
      <c r="HX736" s="106"/>
      <c r="HY736" s="106"/>
      <c r="HZ736" s="106"/>
      <c r="IA736" s="106"/>
      <c r="IB736" s="106"/>
      <c r="IC736" s="106"/>
      <c r="ID736" s="106"/>
      <c r="IE736" s="106"/>
      <c r="IF736" s="106"/>
    </row>
    <row r="737" spans="1:240" s="20" customFormat="1" ht="12.75" hidden="1" customHeight="1">
      <c r="A737" s="118" t="s">
        <v>203</v>
      </c>
      <c r="B737" s="119" t="s">
        <v>204</v>
      </c>
      <c r="C737" s="98" t="s">
        <v>173</v>
      </c>
      <c r="D737" s="60">
        <v>-2982.85</v>
      </c>
      <c r="E737" s="60"/>
      <c r="HP737" s="106"/>
      <c r="HQ737" s="106"/>
      <c r="HR737" s="106"/>
      <c r="HS737" s="106"/>
      <c r="HT737" s="106"/>
      <c r="HU737" s="106"/>
      <c r="HV737" s="106"/>
      <c r="HW737" s="106"/>
      <c r="HX737" s="106"/>
      <c r="HY737" s="106"/>
      <c r="HZ737" s="106"/>
      <c r="IA737" s="106"/>
      <c r="IB737" s="106"/>
      <c r="IC737" s="106"/>
      <c r="ID737" s="106"/>
      <c r="IE737" s="106"/>
      <c r="IF737" s="106"/>
    </row>
    <row r="738" spans="1:240" s="20" customFormat="1" ht="12.75" hidden="1" customHeight="1">
      <c r="A738" s="97" t="s">
        <v>209</v>
      </c>
      <c r="B738" s="117" t="s">
        <v>210</v>
      </c>
      <c r="C738" s="139" t="s">
        <v>173</v>
      </c>
      <c r="D738" s="60">
        <v>-4548.28</v>
      </c>
      <c r="E738" s="60">
        <v>-1974.36</v>
      </c>
      <c r="HP738" s="106"/>
      <c r="HQ738" s="106"/>
      <c r="HR738" s="106"/>
      <c r="HS738" s="106"/>
      <c r="HT738" s="106"/>
      <c r="HU738" s="106"/>
      <c r="HV738" s="106"/>
      <c r="HW738" s="106"/>
      <c r="HX738" s="106"/>
      <c r="HY738" s="106"/>
      <c r="HZ738" s="106"/>
      <c r="IA738" s="106"/>
      <c r="IB738" s="106"/>
      <c r="IC738" s="106"/>
      <c r="ID738" s="106"/>
      <c r="IE738" s="106"/>
      <c r="IF738" s="106"/>
    </row>
    <row r="739" spans="1:240" s="20" customFormat="1" ht="12.75" hidden="1" customHeight="1">
      <c r="A739" s="97" t="s">
        <v>223</v>
      </c>
      <c r="B739" s="117" t="s">
        <v>225</v>
      </c>
      <c r="C739" s="139" t="s">
        <v>224</v>
      </c>
      <c r="D739" s="60"/>
      <c r="E739" s="60">
        <v>-406.72</v>
      </c>
      <c r="HP739" s="106"/>
      <c r="HQ739" s="106"/>
      <c r="HR739" s="106"/>
      <c r="HS739" s="106"/>
      <c r="HT739" s="106"/>
      <c r="HU739" s="106"/>
      <c r="HV739" s="106"/>
      <c r="HW739" s="106"/>
      <c r="HX739" s="106"/>
      <c r="HY739" s="106"/>
      <c r="HZ739" s="106"/>
      <c r="IA739" s="106"/>
      <c r="IB739" s="106"/>
      <c r="IC739" s="106"/>
      <c r="ID739" s="106"/>
      <c r="IE739" s="106"/>
      <c r="IF739" s="106"/>
    </row>
    <row r="740" spans="1:240" s="20" customFormat="1" ht="12.75" hidden="1" customHeight="1">
      <c r="A740" s="97" t="s">
        <v>256</v>
      </c>
      <c r="B740" s="117" t="s">
        <v>258</v>
      </c>
      <c r="C740" s="139" t="s">
        <v>257</v>
      </c>
      <c r="D740" s="60"/>
      <c r="E740" s="60"/>
      <c r="HP740" s="106"/>
      <c r="HQ740" s="106"/>
      <c r="HR740" s="106"/>
      <c r="HS740" s="106"/>
      <c r="HT740" s="106"/>
      <c r="HU740" s="106"/>
      <c r="HV740" s="106"/>
      <c r="HW740" s="106"/>
      <c r="HX740" s="106"/>
      <c r="HY740" s="106"/>
      <c r="HZ740" s="106"/>
      <c r="IA740" s="106"/>
      <c r="IB740" s="106"/>
      <c r="IC740" s="106"/>
      <c r="ID740" s="106"/>
      <c r="IE740" s="106"/>
      <c r="IF740" s="106"/>
    </row>
    <row r="741" spans="1:240" s="20" customFormat="1" ht="12.75" hidden="1" customHeight="1">
      <c r="A741" s="97" t="s">
        <v>282</v>
      </c>
      <c r="B741" s="119" t="s">
        <v>1982</v>
      </c>
      <c r="C741" s="139" t="s">
        <v>283</v>
      </c>
      <c r="D741" s="60"/>
      <c r="E741" s="60">
        <v>-0.02</v>
      </c>
      <c r="HP741" s="106"/>
      <c r="HQ741" s="106"/>
      <c r="HR741" s="106"/>
      <c r="HS741" s="106"/>
      <c r="HT741" s="106"/>
      <c r="HU741" s="106"/>
      <c r="HV741" s="106"/>
      <c r="HW741" s="106"/>
      <c r="HX741" s="106"/>
      <c r="HY741" s="106"/>
      <c r="HZ741" s="106"/>
      <c r="IA741" s="106"/>
      <c r="IB741" s="106"/>
      <c r="IC741" s="106"/>
      <c r="ID741" s="106"/>
      <c r="IE741" s="106"/>
      <c r="IF741" s="106"/>
    </row>
    <row r="742" spans="1:240" s="20" customFormat="1" ht="12.75" hidden="1" customHeight="1">
      <c r="A742" s="118" t="s">
        <v>324</v>
      </c>
      <c r="B742" s="119" t="s">
        <v>1983</v>
      </c>
      <c r="C742" s="98" t="s">
        <v>325</v>
      </c>
      <c r="D742" s="60"/>
      <c r="E742" s="60">
        <v>-3411.86</v>
      </c>
      <c r="HP742" s="106"/>
      <c r="HQ742" s="106"/>
      <c r="HR742" s="106"/>
      <c r="HS742" s="106"/>
      <c r="HT742" s="106"/>
      <c r="HU742" s="106"/>
      <c r="HV742" s="106"/>
      <c r="HW742" s="106"/>
      <c r="HX742" s="106"/>
      <c r="HY742" s="106"/>
      <c r="HZ742" s="106"/>
      <c r="IA742" s="106"/>
      <c r="IB742" s="106"/>
      <c r="IC742" s="106"/>
      <c r="ID742" s="106"/>
      <c r="IE742" s="106"/>
      <c r="IF742" s="106"/>
    </row>
    <row r="743" spans="1:240" s="20" customFormat="1" ht="18" hidden="1" customHeight="1">
      <c r="A743" s="97" t="s">
        <v>339</v>
      </c>
      <c r="B743" s="117" t="s">
        <v>341</v>
      </c>
      <c r="C743" s="139" t="s">
        <v>340</v>
      </c>
      <c r="D743" s="60">
        <v>-5463.31</v>
      </c>
      <c r="E743" s="60"/>
      <c r="HP743" s="106"/>
      <c r="HQ743" s="106"/>
      <c r="HR743" s="106"/>
      <c r="HS743" s="106"/>
      <c r="HT743" s="106"/>
      <c r="HU743" s="106"/>
      <c r="HV743" s="106"/>
      <c r="HW743" s="106"/>
      <c r="HX743" s="106"/>
      <c r="HY743" s="106"/>
      <c r="HZ743" s="106"/>
      <c r="IA743" s="106"/>
      <c r="IB743" s="106"/>
      <c r="IC743" s="106"/>
      <c r="ID743" s="106"/>
      <c r="IE743" s="106"/>
      <c r="IF743" s="106"/>
    </row>
    <row r="744" spans="1:240" s="20" customFormat="1" ht="12.75" hidden="1" customHeight="1">
      <c r="A744" s="97" t="s">
        <v>1571</v>
      </c>
      <c r="B744" s="97" t="s">
        <v>1572</v>
      </c>
      <c r="C744" s="139" t="s">
        <v>346</v>
      </c>
      <c r="D744" s="60"/>
      <c r="E744" s="60"/>
      <c r="HP744" s="106"/>
      <c r="HQ744" s="106"/>
      <c r="HR744" s="106"/>
      <c r="HS744" s="106"/>
      <c r="HT744" s="106"/>
      <c r="HU744" s="106"/>
      <c r="HV744" s="106"/>
      <c r="HW744" s="106"/>
      <c r="HX744" s="106"/>
      <c r="HY744" s="106"/>
      <c r="HZ744" s="106"/>
      <c r="IA744" s="106"/>
      <c r="IB744" s="106"/>
      <c r="IC744" s="106"/>
      <c r="ID744" s="106"/>
      <c r="IE744" s="106"/>
      <c r="IF744" s="106"/>
    </row>
    <row r="745" spans="1:240" s="20" customFormat="1" ht="12.75" hidden="1" customHeight="1">
      <c r="A745" s="97" t="s">
        <v>381</v>
      </c>
      <c r="B745" s="117" t="s">
        <v>383</v>
      </c>
      <c r="C745" s="139" t="s">
        <v>1460</v>
      </c>
      <c r="D745" s="60"/>
      <c r="E745" s="60">
        <v>-1249.74</v>
      </c>
      <c r="HP745" s="106"/>
      <c r="HQ745" s="106"/>
      <c r="HR745" s="106"/>
      <c r="HS745" s="106"/>
      <c r="HT745" s="106"/>
      <c r="HU745" s="106"/>
      <c r="HV745" s="106"/>
      <c r="HW745" s="106"/>
      <c r="HX745" s="106"/>
      <c r="HY745" s="106"/>
      <c r="HZ745" s="106"/>
      <c r="IA745" s="106"/>
      <c r="IB745" s="106"/>
      <c r="IC745" s="106"/>
      <c r="ID745" s="106"/>
      <c r="IE745" s="106"/>
      <c r="IF745" s="106"/>
    </row>
    <row r="746" spans="1:240" s="20" customFormat="1" ht="12.75" hidden="1" customHeight="1">
      <c r="A746" s="97" t="s">
        <v>440</v>
      </c>
      <c r="B746" s="117" t="s">
        <v>1579</v>
      </c>
      <c r="C746" s="139" t="s">
        <v>441</v>
      </c>
      <c r="D746" s="60"/>
      <c r="E746" s="60">
        <v>-41.72</v>
      </c>
      <c r="HP746" s="106"/>
      <c r="HQ746" s="106"/>
      <c r="HR746" s="106"/>
      <c r="HS746" s="106"/>
      <c r="HT746" s="106"/>
      <c r="HU746" s="106"/>
      <c r="HV746" s="106"/>
      <c r="HW746" s="106"/>
      <c r="HX746" s="106"/>
      <c r="HY746" s="106"/>
      <c r="HZ746" s="106"/>
      <c r="IA746" s="106"/>
      <c r="IB746" s="106"/>
      <c r="IC746" s="106"/>
      <c r="ID746" s="106"/>
      <c r="IE746" s="106"/>
      <c r="IF746" s="106"/>
    </row>
    <row r="747" spans="1:240" s="20" customFormat="1" ht="12.75" hidden="1" customHeight="1">
      <c r="A747" s="97" t="s">
        <v>1581</v>
      </c>
      <c r="B747" s="97" t="s">
        <v>1582</v>
      </c>
      <c r="C747" s="98" t="s">
        <v>1583</v>
      </c>
      <c r="D747" s="60"/>
      <c r="E747" s="60">
        <v>-2581.5700000000002</v>
      </c>
      <c r="HP747" s="106"/>
      <c r="HQ747" s="106"/>
      <c r="HR747" s="106"/>
      <c r="HS747" s="106"/>
      <c r="HT747" s="106"/>
      <c r="HU747" s="106"/>
      <c r="HV747" s="106"/>
      <c r="HW747" s="106"/>
      <c r="HX747" s="106"/>
      <c r="HY747" s="106"/>
      <c r="HZ747" s="106"/>
      <c r="IA747" s="106"/>
      <c r="IB747" s="106"/>
      <c r="IC747" s="106"/>
      <c r="ID747" s="106"/>
      <c r="IE747" s="106"/>
      <c r="IF747" s="106"/>
    </row>
    <row r="748" spans="1:240" s="20" customFormat="1" ht="12.75" hidden="1" customHeight="1">
      <c r="A748" s="97" t="s">
        <v>505</v>
      </c>
      <c r="B748" s="117" t="s">
        <v>507</v>
      </c>
      <c r="C748" s="139" t="s">
        <v>506</v>
      </c>
      <c r="D748" s="60">
        <v>-159.69999999999999</v>
      </c>
      <c r="E748" s="60"/>
      <c r="HP748" s="106"/>
      <c r="HQ748" s="106"/>
      <c r="HR748" s="106"/>
      <c r="HS748" s="106"/>
      <c r="HT748" s="106"/>
      <c r="HU748" s="106"/>
      <c r="HV748" s="106"/>
      <c r="HW748" s="106"/>
      <c r="HX748" s="106"/>
      <c r="HY748" s="106"/>
      <c r="HZ748" s="106"/>
      <c r="IA748" s="106"/>
      <c r="IB748" s="106"/>
      <c r="IC748" s="106"/>
      <c r="ID748" s="106"/>
      <c r="IE748" s="106"/>
      <c r="IF748" s="106"/>
    </row>
    <row r="749" spans="1:240" s="20" customFormat="1" ht="12.75" hidden="1" customHeight="1">
      <c r="A749" s="97" t="s">
        <v>517</v>
      </c>
      <c r="B749" s="97" t="s">
        <v>519</v>
      </c>
      <c r="C749" s="98" t="s">
        <v>518</v>
      </c>
      <c r="D749" s="60"/>
      <c r="E749" s="60"/>
      <c r="HP749" s="106"/>
      <c r="HQ749" s="106"/>
      <c r="HR749" s="106"/>
      <c r="HS749" s="106"/>
      <c r="HT749" s="106"/>
      <c r="HU749" s="106"/>
      <c r="HV749" s="106"/>
      <c r="HW749" s="106"/>
      <c r="HX749" s="106"/>
      <c r="HY749" s="106"/>
      <c r="HZ749" s="106"/>
      <c r="IA749" s="106"/>
      <c r="IB749" s="106"/>
      <c r="IC749" s="106"/>
      <c r="ID749" s="106"/>
      <c r="IE749" s="106"/>
      <c r="IF749" s="106"/>
    </row>
    <row r="750" spans="1:240" s="20" customFormat="1" ht="12.75" hidden="1" customHeight="1">
      <c r="A750" s="97" t="s">
        <v>523</v>
      </c>
      <c r="B750" s="97" t="s">
        <v>525</v>
      </c>
      <c r="C750" s="98" t="s">
        <v>524</v>
      </c>
      <c r="D750" s="60"/>
      <c r="E750" s="60"/>
      <c r="HP750" s="106"/>
      <c r="HQ750" s="106"/>
      <c r="HR750" s="106"/>
      <c r="HS750" s="106"/>
      <c r="HT750" s="106"/>
      <c r="HU750" s="106"/>
      <c r="HV750" s="106"/>
      <c r="HW750" s="106"/>
      <c r="HX750" s="106"/>
      <c r="HY750" s="106"/>
      <c r="HZ750" s="106"/>
      <c r="IA750" s="106"/>
      <c r="IB750" s="106"/>
      <c r="IC750" s="106"/>
      <c r="ID750" s="106"/>
      <c r="IE750" s="106"/>
      <c r="IF750" s="106"/>
    </row>
    <row r="751" spans="1:240" s="20" customFormat="1" ht="12.75" hidden="1" customHeight="1">
      <c r="A751" s="97" t="s">
        <v>1591</v>
      </c>
      <c r="B751" s="97" t="s">
        <v>1984</v>
      </c>
      <c r="C751" s="98" t="s">
        <v>1593</v>
      </c>
      <c r="D751" s="60"/>
      <c r="E751" s="60">
        <v>-2.0499999999999998</v>
      </c>
      <c r="HP751" s="106"/>
      <c r="HQ751" s="106"/>
      <c r="HR751" s="106"/>
      <c r="HS751" s="106"/>
      <c r="HT751" s="106"/>
      <c r="HU751" s="106"/>
      <c r="HV751" s="106"/>
      <c r="HW751" s="106"/>
      <c r="HX751" s="106"/>
      <c r="HY751" s="106"/>
      <c r="HZ751" s="106"/>
      <c r="IA751" s="106"/>
      <c r="IB751" s="106"/>
      <c r="IC751" s="106"/>
      <c r="ID751" s="106"/>
      <c r="IE751" s="106"/>
      <c r="IF751" s="106"/>
    </row>
    <row r="752" spans="1:240" s="20" customFormat="1" ht="12.75" hidden="1" customHeight="1">
      <c r="A752" s="97" t="s">
        <v>577</v>
      </c>
      <c r="B752" s="117" t="s">
        <v>1600</v>
      </c>
      <c r="C752" s="139" t="s">
        <v>578</v>
      </c>
      <c r="D752" s="60">
        <v>-44686.879999999997</v>
      </c>
      <c r="E752" s="60"/>
      <c r="HP752" s="106"/>
      <c r="HQ752" s="106"/>
      <c r="HR752" s="106"/>
      <c r="HS752" s="106"/>
      <c r="HT752" s="106"/>
      <c r="HU752" s="106"/>
      <c r="HV752" s="106"/>
      <c r="HW752" s="106"/>
      <c r="HX752" s="106"/>
      <c r="HY752" s="106"/>
      <c r="HZ752" s="106"/>
      <c r="IA752" s="106"/>
      <c r="IB752" s="106"/>
      <c r="IC752" s="106"/>
      <c r="ID752" s="106"/>
      <c r="IE752" s="106"/>
      <c r="IF752" s="106"/>
    </row>
    <row r="753" spans="1:240" s="20" customFormat="1" ht="12.75" hidden="1" customHeight="1">
      <c r="A753" s="97" t="s">
        <v>1985</v>
      </c>
      <c r="B753" s="117" t="s">
        <v>1986</v>
      </c>
      <c r="C753" s="139" t="s">
        <v>1987</v>
      </c>
      <c r="D753" s="60"/>
      <c r="E753" s="60">
        <v>-1799.16</v>
      </c>
      <c r="HP753" s="106"/>
      <c r="HQ753" s="106"/>
      <c r="HR753" s="106"/>
      <c r="HS753" s="106"/>
      <c r="HT753" s="106"/>
      <c r="HU753" s="106"/>
      <c r="HV753" s="106"/>
      <c r="HW753" s="106"/>
      <c r="HX753" s="106"/>
      <c r="HY753" s="106"/>
      <c r="HZ753" s="106"/>
      <c r="IA753" s="106"/>
      <c r="IB753" s="106"/>
      <c r="IC753" s="106"/>
      <c r="ID753" s="106"/>
      <c r="IE753" s="106"/>
      <c r="IF753" s="106"/>
    </row>
    <row r="754" spans="1:240" s="20" customFormat="1" ht="12.75" hidden="1" customHeight="1">
      <c r="A754" s="168" t="s">
        <v>603</v>
      </c>
      <c r="B754" s="168" t="s">
        <v>605</v>
      </c>
      <c r="C754" s="170" t="s">
        <v>604</v>
      </c>
      <c r="D754" s="60">
        <v>-95.67</v>
      </c>
      <c r="E754" s="60"/>
      <c r="HP754" s="106"/>
      <c r="HQ754" s="106"/>
      <c r="HR754" s="106"/>
      <c r="HS754" s="106"/>
      <c r="HT754" s="106"/>
      <c r="HU754" s="106"/>
      <c r="HV754" s="106"/>
      <c r="HW754" s="106"/>
      <c r="HX754" s="106"/>
      <c r="HY754" s="106"/>
      <c r="HZ754" s="106"/>
      <c r="IA754" s="106"/>
      <c r="IB754" s="106"/>
      <c r="IC754" s="106"/>
      <c r="ID754" s="106"/>
      <c r="IE754" s="106"/>
      <c r="IF754" s="106"/>
    </row>
    <row r="755" spans="1:240" s="20" customFormat="1" ht="12.75" hidden="1" customHeight="1">
      <c r="A755" s="97" t="s">
        <v>626</v>
      </c>
      <c r="B755" s="97" t="s">
        <v>628</v>
      </c>
      <c r="C755" s="98" t="s">
        <v>627</v>
      </c>
      <c r="D755" s="60"/>
      <c r="E755" s="60"/>
      <c r="HP755" s="106"/>
      <c r="HQ755" s="106"/>
      <c r="HR755" s="106"/>
      <c r="HS755" s="106"/>
      <c r="HT755" s="106"/>
      <c r="HU755" s="106"/>
      <c r="HV755" s="106"/>
      <c r="HW755" s="106"/>
      <c r="HX755" s="106"/>
      <c r="HY755" s="106"/>
      <c r="HZ755" s="106"/>
      <c r="IA755" s="106"/>
      <c r="IB755" s="106"/>
      <c r="IC755" s="106"/>
      <c r="ID755" s="106"/>
      <c r="IE755" s="106"/>
      <c r="IF755" s="106"/>
    </row>
    <row r="756" spans="1:240" s="20" customFormat="1" ht="12.75" hidden="1" customHeight="1">
      <c r="A756" s="97" t="s">
        <v>629</v>
      </c>
      <c r="B756" s="97" t="s">
        <v>631</v>
      </c>
      <c r="C756" s="98" t="s">
        <v>630</v>
      </c>
      <c r="D756" s="60">
        <v>-33346.57</v>
      </c>
      <c r="E756" s="60"/>
      <c r="HP756" s="106"/>
      <c r="HQ756" s="106"/>
      <c r="HR756" s="106"/>
      <c r="HS756" s="106"/>
      <c r="HT756" s="106"/>
      <c r="HU756" s="106"/>
      <c r="HV756" s="106"/>
      <c r="HW756" s="106"/>
      <c r="HX756" s="106"/>
      <c r="HY756" s="106"/>
      <c r="HZ756" s="106"/>
      <c r="IA756" s="106"/>
      <c r="IB756" s="106"/>
      <c r="IC756" s="106"/>
      <c r="ID756" s="106"/>
      <c r="IE756" s="106"/>
      <c r="IF756" s="106"/>
    </row>
    <row r="757" spans="1:240" s="20" customFormat="1" ht="12.75" hidden="1" customHeight="1">
      <c r="A757" s="97" t="s">
        <v>632</v>
      </c>
      <c r="B757" s="97" t="s">
        <v>634</v>
      </c>
      <c r="C757" s="98" t="s">
        <v>633</v>
      </c>
      <c r="D757" s="60">
        <v>-576.61</v>
      </c>
      <c r="E757" s="60"/>
      <c r="HP757" s="106"/>
      <c r="HQ757" s="106"/>
      <c r="HR757" s="106"/>
      <c r="HS757" s="106"/>
      <c r="HT757" s="106"/>
      <c r="HU757" s="106"/>
      <c r="HV757" s="106"/>
      <c r="HW757" s="106"/>
      <c r="HX757" s="106"/>
      <c r="HY757" s="106"/>
      <c r="HZ757" s="106"/>
      <c r="IA757" s="106"/>
      <c r="IB757" s="106"/>
      <c r="IC757" s="106"/>
      <c r="ID757" s="106"/>
      <c r="IE757" s="106"/>
      <c r="IF757" s="106"/>
    </row>
    <row r="758" spans="1:240" s="20" customFormat="1" ht="12.75" hidden="1" customHeight="1">
      <c r="A758" s="97" t="s">
        <v>638</v>
      </c>
      <c r="B758" s="97" t="s">
        <v>640</v>
      </c>
      <c r="C758" s="98" t="s">
        <v>639</v>
      </c>
      <c r="D758" s="60"/>
      <c r="E758" s="60"/>
      <c r="HP758" s="106"/>
      <c r="HQ758" s="106"/>
      <c r="HR758" s="106"/>
      <c r="HS758" s="106"/>
      <c r="HT758" s="106"/>
      <c r="HU758" s="106"/>
      <c r="HV758" s="106"/>
      <c r="HW758" s="106"/>
      <c r="HX758" s="106"/>
      <c r="HY758" s="106"/>
      <c r="HZ758" s="106"/>
      <c r="IA758" s="106"/>
      <c r="IB758" s="106"/>
      <c r="IC758" s="106"/>
      <c r="ID758" s="106"/>
      <c r="IE758" s="106"/>
      <c r="IF758" s="106"/>
    </row>
    <row r="759" spans="1:240" s="20" customFormat="1" ht="12.75" hidden="1" customHeight="1">
      <c r="A759" s="97" t="s">
        <v>647</v>
      </c>
      <c r="B759" s="97" t="s">
        <v>649</v>
      </c>
      <c r="C759" s="98" t="s">
        <v>648</v>
      </c>
      <c r="D759" s="60">
        <v>-34.82</v>
      </c>
      <c r="E759" s="60"/>
      <c r="HP759" s="106"/>
      <c r="HQ759" s="106"/>
      <c r="HR759" s="106"/>
      <c r="HS759" s="106"/>
      <c r="HT759" s="106"/>
      <c r="HU759" s="106"/>
      <c r="HV759" s="106"/>
      <c r="HW759" s="106"/>
      <c r="HX759" s="106"/>
      <c r="HY759" s="106"/>
      <c r="HZ759" s="106"/>
      <c r="IA759" s="106"/>
      <c r="IB759" s="106"/>
      <c r="IC759" s="106"/>
      <c r="ID759" s="106"/>
      <c r="IE759" s="106"/>
      <c r="IF759" s="106"/>
    </row>
    <row r="760" spans="1:240" s="20" customFormat="1" ht="12.75" hidden="1" customHeight="1">
      <c r="A760" s="97" t="s">
        <v>659</v>
      </c>
      <c r="B760" s="97" t="s">
        <v>661</v>
      </c>
      <c r="C760" s="98" t="s">
        <v>660</v>
      </c>
      <c r="D760" s="60"/>
      <c r="E760" s="60"/>
      <c r="HP760" s="106"/>
      <c r="HQ760" s="106"/>
      <c r="HR760" s="106"/>
      <c r="HS760" s="106"/>
      <c r="HT760" s="106"/>
      <c r="HU760" s="106"/>
      <c r="HV760" s="106"/>
      <c r="HW760" s="106"/>
      <c r="HX760" s="106"/>
      <c r="HY760" s="106"/>
      <c r="HZ760" s="106"/>
      <c r="IA760" s="106"/>
      <c r="IB760" s="106"/>
      <c r="IC760" s="106"/>
      <c r="ID760" s="106"/>
      <c r="IE760" s="106"/>
      <c r="IF760" s="106"/>
    </row>
    <row r="761" spans="1:240" s="20" customFormat="1" ht="12.75" hidden="1" customHeight="1">
      <c r="A761" s="97" t="s">
        <v>665</v>
      </c>
      <c r="B761" s="97" t="s">
        <v>667</v>
      </c>
      <c r="C761" s="98" t="s">
        <v>666</v>
      </c>
      <c r="D761" s="60">
        <v>-334.1</v>
      </c>
      <c r="E761" s="60"/>
      <c r="HP761" s="106"/>
      <c r="HQ761" s="106"/>
      <c r="HR761" s="106"/>
      <c r="HS761" s="106"/>
      <c r="HT761" s="106"/>
      <c r="HU761" s="106"/>
      <c r="HV761" s="106"/>
      <c r="HW761" s="106"/>
      <c r="HX761" s="106"/>
      <c r="HY761" s="106"/>
      <c r="HZ761" s="106"/>
      <c r="IA761" s="106"/>
      <c r="IB761" s="106"/>
      <c r="IC761" s="106"/>
      <c r="ID761" s="106"/>
      <c r="IE761" s="106"/>
      <c r="IF761" s="106"/>
    </row>
    <row r="762" spans="1:240" s="20" customFormat="1" ht="12" hidden="1" customHeight="1">
      <c r="A762" s="97" t="s">
        <v>676</v>
      </c>
      <c r="B762" s="97" t="s">
        <v>678</v>
      </c>
      <c r="C762" s="98" t="s">
        <v>677</v>
      </c>
      <c r="D762" s="60">
        <v>-927.75</v>
      </c>
      <c r="E762" s="60"/>
      <c r="HP762" s="106"/>
      <c r="HQ762" s="106"/>
      <c r="HR762" s="106"/>
      <c r="HS762" s="106"/>
      <c r="HT762" s="106"/>
      <c r="HU762" s="106"/>
      <c r="HV762" s="106"/>
      <c r="HW762" s="106"/>
      <c r="HX762" s="106"/>
      <c r="HY762" s="106"/>
      <c r="HZ762" s="106"/>
      <c r="IA762" s="106"/>
      <c r="IB762" s="106"/>
      <c r="IC762" s="106"/>
      <c r="ID762" s="106"/>
      <c r="IE762" s="106"/>
      <c r="IF762" s="106"/>
    </row>
    <row r="763" spans="1:240" s="20" customFormat="1" ht="12.75" hidden="1" customHeight="1">
      <c r="A763" s="97" t="s">
        <v>679</v>
      </c>
      <c r="B763" s="97" t="s">
        <v>681</v>
      </c>
      <c r="C763" s="98" t="s">
        <v>680</v>
      </c>
      <c r="D763" s="60">
        <v>-17.57</v>
      </c>
      <c r="E763" s="60"/>
      <c r="HP763" s="106"/>
      <c r="HQ763" s="106"/>
      <c r="HR763" s="106"/>
      <c r="HS763" s="106"/>
      <c r="HT763" s="106"/>
      <c r="HU763" s="106"/>
      <c r="HV763" s="106"/>
      <c r="HW763" s="106"/>
      <c r="HX763" s="106"/>
      <c r="HY763" s="106"/>
      <c r="HZ763" s="106"/>
      <c r="IA763" s="106"/>
      <c r="IB763" s="106"/>
      <c r="IC763" s="106"/>
      <c r="ID763" s="106"/>
      <c r="IE763" s="106"/>
      <c r="IF763" s="106"/>
    </row>
    <row r="764" spans="1:240" s="20" customFormat="1" ht="12.75" hidden="1" customHeight="1">
      <c r="A764" s="97" t="s">
        <v>685</v>
      </c>
      <c r="B764" s="97" t="s">
        <v>687</v>
      </c>
      <c r="C764" s="98" t="s">
        <v>686</v>
      </c>
      <c r="D764" s="60">
        <v>-30.58</v>
      </c>
      <c r="E764" s="60"/>
      <c r="HP764" s="106"/>
      <c r="HQ764" s="106"/>
      <c r="HR764" s="106"/>
      <c r="HS764" s="106"/>
      <c r="HT764" s="106"/>
      <c r="HU764" s="106"/>
      <c r="HV764" s="106"/>
      <c r="HW764" s="106"/>
      <c r="HX764" s="106"/>
      <c r="HY764" s="106"/>
      <c r="HZ764" s="106"/>
      <c r="IA764" s="106"/>
      <c r="IB764" s="106"/>
      <c r="IC764" s="106"/>
      <c r="ID764" s="106"/>
      <c r="IE764" s="106"/>
      <c r="IF764" s="106"/>
    </row>
    <row r="765" spans="1:240" s="20" customFormat="1" ht="12.75" hidden="1" customHeight="1">
      <c r="A765" s="97" t="s">
        <v>688</v>
      </c>
      <c r="B765" s="97" t="s">
        <v>690</v>
      </c>
      <c r="C765" s="98" t="s">
        <v>689</v>
      </c>
      <c r="D765" s="60"/>
      <c r="E765" s="60"/>
      <c r="HP765" s="106"/>
      <c r="HQ765" s="106"/>
      <c r="HR765" s="106"/>
      <c r="HS765" s="106"/>
      <c r="HT765" s="106"/>
      <c r="HU765" s="106"/>
      <c r="HV765" s="106"/>
      <c r="HW765" s="106"/>
      <c r="HX765" s="106"/>
      <c r="HY765" s="106"/>
      <c r="HZ765" s="106"/>
      <c r="IA765" s="106"/>
      <c r="IB765" s="106"/>
      <c r="IC765" s="106"/>
      <c r="ID765" s="106"/>
      <c r="IE765" s="106"/>
      <c r="IF765" s="106"/>
    </row>
    <row r="766" spans="1:240" s="20" customFormat="1" ht="12.75" hidden="1" customHeight="1">
      <c r="A766" s="97" t="s">
        <v>691</v>
      </c>
      <c r="B766" s="97" t="s">
        <v>1601</v>
      </c>
      <c r="C766" s="98" t="s">
        <v>692</v>
      </c>
      <c r="D766" s="60"/>
      <c r="E766" s="60"/>
      <c r="HP766" s="106"/>
      <c r="HQ766" s="106"/>
      <c r="HR766" s="106"/>
      <c r="HS766" s="106"/>
      <c r="HT766" s="106"/>
      <c r="HU766" s="106"/>
      <c r="HV766" s="106"/>
      <c r="HW766" s="106"/>
      <c r="HX766" s="106"/>
      <c r="HY766" s="106"/>
      <c r="HZ766" s="106"/>
      <c r="IA766" s="106"/>
      <c r="IB766" s="106"/>
      <c r="IC766" s="106"/>
      <c r="ID766" s="106"/>
      <c r="IE766" s="106"/>
      <c r="IF766" s="106"/>
    </row>
    <row r="767" spans="1:240" s="20" customFormat="1" ht="12.75" hidden="1" customHeight="1">
      <c r="A767" s="97" t="s">
        <v>694</v>
      </c>
      <c r="B767" s="97" t="s">
        <v>696</v>
      </c>
      <c r="C767" s="98" t="s">
        <v>695</v>
      </c>
      <c r="D767" s="60"/>
      <c r="E767" s="60"/>
      <c r="HP767" s="106"/>
      <c r="HQ767" s="106"/>
      <c r="HR767" s="106"/>
      <c r="HS767" s="106"/>
      <c r="HT767" s="106"/>
      <c r="HU767" s="106"/>
      <c r="HV767" s="106"/>
      <c r="HW767" s="106"/>
      <c r="HX767" s="106"/>
      <c r="HY767" s="106"/>
      <c r="HZ767" s="106"/>
      <c r="IA767" s="106"/>
      <c r="IB767" s="106"/>
      <c r="IC767" s="106"/>
      <c r="ID767" s="106"/>
      <c r="IE767" s="106"/>
      <c r="IF767" s="106"/>
    </row>
    <row r="768" spans="1:240" s="20" customFormat="1" ht="12.75" hidden="1" customHeight="1">
      <c r="A768" s="97" t="s">
        <v>1605</v>
      </c>
      <c r="B768" s="97" t="s">
        <v>1988</v>
      </c>
      <c r="C768" s="98" t="s">
        <v>1607</v>
      </c>
      <c r="D768" s="60">
        <v>-26.27</v>
      </c>
      <c r="E768" s="60"/>
      <c r="HP768" s="106"/>
      <c r="HQ768" s="106"/>
      <c r="HR768" s="106"/>
      <c r="HS768" s="106"/>
      <c r="HT768" s="106"/>
      <c r="HU768" s="106"/>
      <c r="HV768" s="106"/>
      <c r="HW768" s="106"/>
      <c r="HX768" s="106"/>
      <c r="HY768" s="106"/>
      <c r="HZ768" s="106"/>
      <c r="IA768" s="106"/>
      <c r="IB768" s="106"/>
      <c r="IC768" s="106"/>
      <c r="ID768" s="106"/>
      <c r="IE768" s="106"/>
      <c r="IF768" s="106"/>
    </row>
    <row r="769" spans="1:240" s="20" customFormat="1" ht="12.75" hidden="1" customHeight="1">
      <c r="A769" s="97" t="s">
        <v>1621</v>
      </c>
      <c r="B769" s="97" t="s">
        <v>1622</v>
      </c>
      <c r="C769" s="98" t="s">
        <v>1623</v>
      </c>
      <c r="D769" s="60">
        <v>-4559.5</v>
      </c>
      <c r="E769" s="60"/>
      <c r="HP769" s="106"/>
      <c r="HQ769" s="106"/>
      <c r="HR769" s="106"/>
      <c r="HS769" s="106"/>
      <c r="HT769" s="106"/>
      <c r="HU769" s="106"/>
      <c r="HV769" s="106"/>
      <c r="HW769" s="106"/>
      <c r="HX769" s="106"/>
      <c r="HY769" s="106"/>
      <c r="HZ769" s="106"/>
      <c r="IA769" s="106"/>
      <c r="IB769" s="106"/>
      <c r="IC769" s="106"/>
      <c r="ID769" s="106"/>
      <c r="IE769" s="106"/>
      <c r="IF769" s="106"/>
    </row>
    <row r="770" spans="1:240" s="20" customFormat="1" ht="12.75" hidden="1" customHeight="1">
      <c r="A770" s="97" t="s">
        <v>1627</v>
      </c>
      <c r="B770" s="97" t="s">
        <v>1989</v>
      </c>
      <c r="C770" s="98" t="s">
        <v>1629</v>
      </c>
      <c r="D770" s="60"/>
      <c r="E770" s="60">
        <v>-3765.34</v>
      </c>
      <c r="HP770" s="106"/>
      <c r="HQ770" s="106"/>
      <c r="HR770" s="106"/>
      <c r="HS770" s="106"/>
      <c r="HT770" s="106"/>
      <c r="HU770" s="106"/>
      <c r="HV770" s="106"/>
      <c r="HW770" s="106"/>
      <c r="HX770" s="106"/>
      <c r="HY770" s="106"/>
      <c r="HZ770" s="106"/>
      <c r="IA770" s="106"/>
      <c r="IB770" s="106"/>
      <c r="IC770" s="106"/>
      <c r="ID770" s="106"/>
      <c r="IE770" s="106"/>
      <c r="IF770" s="106"/>
    </row>
    <row r="771" spans="1:240" s="20" customFormat="1" ht="12.75" hidden="1" customHeight="1">
      <c r="A771" s="97" t="s">
        <v>701</v>
      </c>
      <c r="B771" s="97" t="s">
        <v>702</v>
      </c>
      <c r="C771" s="98" t="s">
        <v>29</v>
      </c>
      <c r="D771" s="60">
        <v>-24461.29</v>
      </c>
      <c r="E771" s="60">
        <v>-422081.28000000003</v>
      </c>
      <c r="HP771" s="106"/>
      <c r="HQ771" s="106"/>
      <c r="HR771" s="106"/>
      <c r="HS771" s="106"/>
      <c r="HT771" s="106"/>
      <c r="HU771" s="106"/>
      <c r="HV771" s="106"/>
      <c r="HW771" s="106"/>
      <c r="HX771" s="106"/>
      <c r="HY771" s="106"/>
      <c r="HZ771" s="106"/>
      <c r="IA771" s="106"/>
      <c r="IB771" s="106"/>
      <c r="IC771" s="106"/>
      <c r="ID771" s="106"/>
      <c r="IE771" s="106"/>
      <c r="IF771" s="106"/>
    </row>
    <row r="772" spans="1:240" s="20" customFormat="1" ht="12.75" hidden="1" customHeight="1">
      <c r="A772" s="97" t="s">
        <v>945</v>
      </c>
      <c r="B772" s="117" t="s">
        <v>946</v>
      </c>
      <c r="C772" s="139" t="s">
        <v>29</v>
      </c>
      <c r="D772" s="60"/>
      <c r="E772" s="60"/>
      <c r="HP772" s="106"/>
      <c r="HQ772" s="106"/>
      <c r="HR772" s="106"/>
      <c r="HS772" s="106"/>
      <c r="HT772" s="106"/>
      <c r="HU772" s="106"/>
      <c r="HV772" s="106"/>
      <c r="HW772" s="106"/>
      <c r="HX772" s="106"/>
      <c r="HY772" s="106"/>
      <c r="HZ772" s="106"/>
      <c r="IA772" s="106"/>
      <c r="IB772" s="106"/>
      <c r="IC772" s="106"/>
      <c r="ID772" s="106"/>
      <c r="IE772" s="106"/>
      <c r="IF772" s="106"/>
    </row>
    <row r="773" spans="1:240" s="20" customFormat="1" ht="12.75" hidden="1" customHeight="1">
      <c r="A773" s="97" t="s">
        <v>947</v>
      </c>
      <c r="B773" s="117" t="s">
        <v>948</v>
      </c>
      <c r="C773" s="139" t="s">
        <v>32</v>
      </c>
      <c r="D773" s="60"/>
      <c r="E773" s="60"/>
      <c r="HP773" s="106"/>
      <c r="HQ773" s="106"/>
      <c r="HR773" s="106"/>
      <c r="HS773" s="106"/>
      <c r="HT773" s="106"/>
      <c r="HU773" s="106"/>
      <c r="HV773" s="106"/>
      <c r="HW773" s="106"/>
      <c r="HX773" s="106"/>
      <c r="HY773" s="106"/>
      <c r="HZ773" s="106"/>
      <c r="IA773" s="106"/>
      <c r="IB773" s="106"/>
      <c r="IC773" s="106"/>
      <c r="ID773" s="106"/>
      <c r="IE773" s="106"/>
      <c r="IF773" s="106"/>
    </row>
    <row r="774" spans="1:240" s="20" customFormat="1" ht="12.75" hidden="1" customHeight="1">
      <c r="A774" s="97" t="s">
        <v>949</v>
      </c>
      <c r="B774" s="117" t="s">
        <v>948</v>
      </c>
      <c r="C774" s="139" t="s">
        <v>35</v>
      </c>
      <c r="D774" s="60"/>
      <c r="E774" s="60"/>
      <c r="HP774" s="106"/>
      <c r="HQ774" s="106"/>
      <c r="HR774" s="106"/>
      <c r="HS774" s="106"/>
      <c r="HT774" s="106"/>
      <c r="HU774" s="106"/>
      <c r="HV774" s="106"/>
      <c r="HW774" s="106"/>
      <c r="HX774" s="106"/>
      <c r="HY774" s="106"/>
      <c r="HZ774" s="106"/>
      <c r="IA774" s="106"/>
      <c r="IB774" s="106"/>
      <c r="IC774" s="106"/>
      <c r="ID774" s="106"/>
      <c r="IE774" s="106"/>
      <c r="IF774" s="106"/>
    </row>
    <row r="775" spans="1:240" s="20" customFormat="1" ht="12.75" hidden="1" customHeight="1">
      <c r="A775" s="97" t="s">
        <v>1721</v>
      </c>
      <c r="B775" s="117" t="s">
        <v>1722</v>
      </c>
      <c r="C775" s="139" t="s">
        <v>1569</v>
      </c>
      <c r="D775" s="60"/>
      <c r="E775" s="60">
        <v>-9765.9699999999993</v>
      </c>
      <c r="HP775" s="106"/>
      <c r="HQ775" s="106"/>
      <c r="HR775" s="106"/>
      <c r="HS775" s="106"/>
      <c r="HT775" s="106"/>
      <c r="HU775" s="106"/>
      <c r="HV775" s="106"/>
      <c r="HW775" s="106"/>
      <c r="HX775" s="106"/>
      <c r="HY775" s="106"/>
      <c r="HZ775" s="106"/>
      <c r="IA775" s="106"/>
      <c r="IB775" s="106"/>
      <c r="IC775" s="106"/>
      <c r="ID775" s="106"/>
      <c r="IE775" s="106"/>
      <c r="IF775" s="106"/>
    </row>
    <row r="776" spans="1:240" s="20" customFormat="1" ht="12.75" hidden="1" customHeight="1">
      <c r="A776" s="97" t="s">
        <v>1005</v>
      </c>
      <c r="B776" s="117" t="s">
        <v>1006</v>
      </c>
      <c r="C776" s="139" t="s">
        <v>542</v>
      </c>
      <c r="D776" s="60"/>
      <c r="E776" s="60"/>
      <c r="HP776" s="106"/>
      <c r="HQ776" s="106"/>
      <c r="HR776" s="106"/>
      <c r="HS776" s="106"/>
      <c r="HT776" s="106"/>
      <c r="HU776" s="106"/>
      <c r="HV776" s="106"/>
      <c r="HW776" s="106"/>
      <c r="HX776" s="106"/>
      <c r="HY776" s="106"/>
      <c r="HZ776" s="106"/>
      <c r="IA776" s="106"/>
      <c r="IB776" s="106"/>
      <c r="IC776" s="106"/>
      <c r="ID776" s="106"/>
      <c r="IE776" s="106"/>
      <c r="IF776" s="106"/>
    </row>
    <row r="777" spans="1:240" s="20" customFormat="1" ht="12.75" hidden="1" customHeight="1">
      <c r="A777" s="168" t="s">
        <v>1745</v>
      </c>
      <c r="B777" s="169" t="s">
        <v>1746</v>
      </c>
      <c r="C777" s="98" t="s">
        <v>1583</v>
      </c>
      <c r="D777" s="60"/>
      <c r="E777" s="60">
        <v>-100000</v>
      </c>
      <c r="HP777" s="106"/>
      <c r="HQ777" s="106"/>
      <c r="HR777" s="106"/>
      <c r="HS777" s="106"/>
      <c r="HT777" s="106"/>
      <c r="HU777" s="106"/>
      <c r="HV777" s="106"/>
      <c r="HW777" s="106"/>
      <c r="HX777" s="106"/>
      <c r="HY777" s="106"/>
      <c r="HZ777" s="106"/>
      <c r="IA777" s="106"/>
      <c r="IB777" s="106"/>
      <c r="IC777" s="106"/>
      <c r="ID777" s="106"/>
      <c r="IE777" s="106"/>
      <c r="IF777" s="106"/>
    </row>
    <row r="778" spans="1:240" s="20" customFormat="1" ht="12.75" hidden="1" customHeight="1">
      <c r="A778" s="168" t="s">
        <v>1101</v>
      </c>
      <c r="B778" s="169" t="s">
        <v>1102</v>
      </c>
      <c r="C778" s="170" t="s">
        <v>29</v>
      </c>
      <c r="D778" s="60">
        <v>-87.37</v>
      </c>
      <c r="E778" s="60"/>
      <c r="HP778" s="106"/>
      <c r="HQ778" s="106"/>
      <c r="HR778" s="106"/>
      <c r="HS778" s="106"/>
      <c r="HT778" s="106"/>
      <c r="HU778" s="106"/>
      <c r="HV778" s="106"/>
      <c r="HW778" s="106"/>
      <c r="HX778" s="106"/>
      <c r="HY778" s="106"/>
      <c r="HZ778" s="106"/>
      <c r="IA778" s="106"/>
      <c r="IB778" s="106"/>
      <c r="IC778" s="106"/>
      <c r="ID778" s="106"/>
      <c r="IE778" s="106"/>
      <c r="IF778" s="106"/>
    </row>
    <row r="779" spans="1:240" s="20" customFormat="1" ht="12.75" hidden="1" customHeight="1">
      <c r="A779" s="168" t="s">
        <v>1103</v>
      </c>
      <c r="B779" s="169" t="s">
        <v>1104</v>
      </c>
      <c r="C779" s="170" t="s">
        <v>32</v>
      </c>
      <c r="D779" s="60">
        <v>-36.4</v>
      </c>
      <c r="E779" s="60"/>
      <c r="HP779" s="106"/>
      <c r="HQ779" s="106"/>
      <c r="HR779" s="106"/>
      <c r="HS779" s="106"/>
      <c r="HT779" s="106"/>
      <c r="HU779" s="106"/>
      <c r="HV779" s="106"/>
      <c r="HW779" s="106"/>
      <c r="HX779" s="106"/>
      <c r="HY779" s="106"/>
      <c r="HZ779" s="106"/>
      <c r="IA779" s="106"/>
      <c r="IB779" s="106"/>
      <c r="IC779" s="106"/>
      <c r="ID779" s="106"/>
      <c r="IE779" s="106"/>
      <c r="IF779" s="106"/>
    </row>
    <row r="780" spans="1:240" s="20" customFormat="1" ht="12.75" hidden="1" customHeight="1">
      <c r="A780" s="168" t="s">
        <v>1105</v>
      </c>
      <c r="B780" s="169" t="s">
        <v>1106</v>
      </c>
      <c r="C780" s="170" t="s">
        <v>35</v>
      </c>
      <c r="D780" s="60">
        <v>-21.84</v>
      </c>
      <c r="E780" s="60"/>
      <c r="HP780" s="106"/>
      <c r="HQ780" s="106"/>
      <c r="HR780" s="106"/>
      <c r="HS780" s="106"/>
      <c r="HT780" s="106"/>
      <c r="HU780" s="106"/>
      <c r="HV780" s="106"/>
      <c r="HW780" s="106"/>
      <c r="HX780" s="106"/>
      <c r="HY780" s="106"/>
      <c r="HZ780" s="106"/>
      <c r="IA780" s="106"/>
      <c r="IB780" s="106"/>
      <c r="IC780" s="106"/>
      <c r="ID780" s="106"/>
      <c r="IE780" s="106"/>
      <c r="IF780" s="106"/>
    </row>
    <row r="781" spans="1:240" s="20" customFormat="1" ht="12.75" hidden="1" customHeight="1">
      <c r="A781" s="97" t="s">
        <v>1190</v>
      </c>
      <c r="B781" s="117" t="s">
        <v>1191</v>
      </c>
      <c r="C781" s="139" t="s">
        <v>542</v>
      </c>
      <c r="D781" s="60">
        <v>-238.35</v>
      </c>
      <c r="E781" s="60">
        <v>-255.38</v>
      </c>
      <c r="HP781" s="106"/>
      <c r="HQ781" s="106"/>
      <c r="HR781" s="106"/>
      <c r="HS781" s="106"/>
      <c r="HT781" s="106"/>
      <c r="HU781" s="106"/>
      <c r="HV781" s="106"/>
      <c r="HW781" s="106"/>
      <c r="HX781" s="106"/>
      <c r="HY781" s="106"/>
      <c r="HZ781" s="106"/>
      <c r="IA781" s="106"/>
      <c r="IB781" s="106"/>
      <c r="IC781" s="106"/>
      <c r="ID781" s="106"/>
      <c r="IE781" s="106"/>
      <c r="IF781" s="106"/>
    </row>
    <row r="782" spans="1:240" s="20" customFormat="1" ht="12.75" hidden="1" customHeight="1">
      <c r="A782" s="168" t="s">
        <v>1210</v>
      </c>
      <c r="B782" s="169" t="s">
        <v>1211</v>
      </c>
      <c r="C782" s="170" t="s">
        <v>29</v>
      </c>
      <c r="D782" s="60"/>
      <c r="E782" s="60">
        <v>-322.82</v>
      </c>
      <c r="HP782" s="106"/>
      <c r="HQ782" s="106"/>
      <c r="HR782" s="106"/>
      <c r="HS782" s="106"/>
      <c r="HT782" s="106"/>
      <c r="HU782" s="106"/>
      <c r="HV782" s="106"/>
      <c r="HW782" s="106"/>
      <c r="HX782" s="106"/>
      <c r="HY782" s="106"/>
      <c r="HZ782" s="106"/>
      <c r="IA782" s="106"/>
      <c r="IB782" s="106"/>
      <c r="IC782" s="106"/>
      <c r="ID782" s="106"/>
      <c r="IE782" s="106"/>
      <c r="IF782" s="106"/>
    </row>
    <row r="783" spans="1:240" s="20" customFormat="1" ht="12.75" hidden="1" customHeight="1">
      <c r="A783" s="97" t="s">
        <v>1220</v>
      </c>
      <c r="B783" s="117" t="s">
        <v>1221</v>
      </c>
      <c r="C783" s="139" t="s">
        <v>29</v>
      </c>
      <c r="D783" s="60"/>
      <c r="E783" s="60"/>
      <c r="HP783" s="106"/>
      <c r="HQ783" s="106"/>
      <c r="HR783" s="106"/>
      <c r="HS783" s="106"/>
      <c r="HT783" s="106"/>
      <c r="HU783" s="106"/>
      <c r="HV783" s="106"/>
      <c r="HW783" s="106"/>
      <c r="HX783" s="106"/>
      <c r="HY783" s="106"/>
      <c r="HZ783" s="106"/>
      <c r="IA783" s="106"/>
      <c r="IB783" s="106"/>
      <c r="IC783" s="106"/>
      <c r="ID783" s="106"/>
      <c r="IE783" s="106"/>
      <c r="IF783" s="106"/>
    </row>
    <row r="784" spans="1:240" s="20" customFormat="1" ht="12.75" hidden="1" customHeight="1">
      <c r="A784" s="97" t="s">
        <v>1237</v>
      </c>
      <c r="B784" s="102" t="s">
        <v>1236</v>
      </c>
      <c r="C784" s="139" t="s">
        <v>173</v>
      </c>
      <c r="D784" s="60"/>
      <c r="E784" s="60">
        <v>-25112.9</v>
      </c>
      <c r="HP784" s="106"/>
      <c r="HQ784" s="106"/>
      <c r="HR784" s="106"/>
      <c r="HS784" s="106"/>
      <c r="HT784" s="106"/>
      <c r="HU784" s="106"/>
      <c r="HV784" s="106"/>
      <c r="HW784" s="106"/>
      <c r="HX784" s="106"/>
      <c r="HY784" s="106"/>
      <c r="HZ784" s="106"/>
      <c r="IA784" s="106"/>
      <c r="IB784" s="106"/>
      <c r="IC784" s="106"/>
      <c r="ID784" s="106"/>
      <c r="IE784" s="106"/>
      <c r="IF784" s="106"/>
    </row>
    <row r="785" spans="1:240" s="20" customFormat="1" ht="12.75" hidden="1" customHeight="1">
      <c r="A785" s="97" t="s">
        <v>1243</v>
      </c>
      <c r="B785" s="117" t="s">
        <v>1238</v>
      </c>
      <c r="C785" s="139" t="s">
        <v>29</v>
      </c>
      <c r="D785" s="60"/>
      <c r="E785" s="60">
        <v>-30182.639999999999</v>
      </c>
      <c r="HP785" s="106"/>
      <c r="HQ785" s="106"/>
      <c r="HR785" s="106"/>
      <c r="HS785" s="106"/>
      <c r="HT785" s="106"/>
      <c r="HU785" s="106"/>
      <c r="HV785" s="106"/>
      <c r="HW785" s="106"/>
      <c r="HX785" s="106"/>
      <c r="HY785" s="106"/>
      <c r="HZ785" s="106"/>
      <c r="IA785" s="106"/>
      <c r="IB785" s="106"/>
      <c r="IC785" s="106"/>
      <c r="ID785" s="106"/>
      <c r="IE785" s="106"/>
      <c r="IF785" s="106"/>
    </row>
    <row r="786" spans="1:240" s="20" customFormat="1" ht="12.75" hidden="1" customHeight="1">
      <c r="A786" s="97" t="s">
        <v>1250</v>
      </c>
      <c r="B786" s="117" t="s">
        <v>1245</v>
      </c>
      <c r="C786" s="139" t="s">
        <v>29</v>
      </c>
      <c r="D786" s="60">
        <v>-972.79</v>
      </c>
      <c r="E786" s="60"/>
      <c r="HP786" s="106"/>
      <c r="HQ786" s="106"/>
      <c r="HR786" s="106"/>
      <c r="HS786" s="106"/>
      <c r="HT786" s="106"/>
      <c r="HU786" s="106"/>
      <c r="HV786" s="106"/>
      <c r="HW786" s="106"/>
      <c r="HX786" s="106"/>
      <c r="HY786" s="106"/>
      <c r="HZ786" s="106"/>
      <c r="IA786" s="106"/>
      <c r="IB786" s="106"/>
      <c r="IC786" s="106"/>
      <c r="ID786" s="106"/>
      <c r="IE786" s="106"/>
      <c r="IF786" s="106"/>
    </row>
    <row r="787" spans="1:240" s="20" customFormat="1" ht="12.75" hidden="1" customHeight="1">
      <c r="A787" s="97" t="s">
        <v>1327</v>
      </c>
      <c r="B787" s="117" t="s">
        <v>1328</v>
      </c>
      <c r="C787" s="139" t="s">
        <v>29</v>
      </c>
      <c r="D787" s="60"/>
      <c r="E787" s="60">
        <v>-134806.29999999999</v>
      </c>
      <c r="HP787" s="106"/>
      <c r="HQ787" s="106"/>
      <c r="HR787" s="106"/>
      <c r="HS787" s="106"/>
      <c r="HT787" s="106"/>
      <c r="HU787" s="106"/>
      <c r="HV787" s="106"/>
      <c r="HW787" s="106"/>
      <c r="HX787" s="106"/>
      <c r="HY787" s="106"/>
      <c r="HZ787" s="106"/>
      <c r="IA787" s="106"/>
      <c r="IB787" s="106"/>
      <c r="IC787" s="106"/>
      <c r="ID787" s="106"/>
      <c r="IE787" s="106"/>
      <c r="IF787" s="106"/>
    </row>
    <row r="788" spans="1:240" s="20" customFormat="1" ht="12.75" hidden="1" customHeight="1">
      <c r="A788" s="97" t="s">
        <v>1337</v>
      </c>
      <c r="B788" s="117" t="s">
        <v>1338</v>
      </c>
      <c r="C788" s="139" t="s">
        <v>29</v>
      </c>
      <c r="D788" s="60">
        <v>-2254</v>
      </c>
      <c r="E788" s="60">
        <v>-6757.7</v>
      </c>
      <c r="HP788" s="106"/>
      <c r="HQ788" s="106"/>
      <c r="HR788" s="106"/>
      <c r="HS788" s="106"/>
      <c r="HT788" s="106"/>
      <c r="HU788" s="106"/>
      <c r="HV788" s="106"/>
      <c r="HW788" s="106"/>
      <c r="HX788" s="106"/>
      <c r="HY788" s="106"/>
      <c r="HZ788" s="106"/>
      <c r="IA788" s="106"/>
      <c r="IB788" s="106"/>
      <c r="IC788" s="106"/>
      <c r="ID788" s="106"/>
      <c r="IE788" s="106"/>
      <c r="IF788" s="106"/>
    </row>
    <row r="789" spans="1:240" s="20" customFormat="1" ht="12.75" hidden="1" customHeight="1">
      <c r="A789" s="97" t="s">
        <v>1446</v>
      </c>
      <c r="B789" s="97" t="s">
        <v>1926</v>
      </c>
      <c r="C789" s="98" t="s">
        <v>695</v>
      </c>
      <c r="D789" s="60"/>
      <c r="E789" s="60"/>
      <c r="HP789" s="106"/>
      <c r="HQ789" s="106"/>
      <c r="HR789" s="106"/>
      <c r="HS789" s="106"/>
      <c r="HT789" s="106"/>
      <c r="HU789" s="106"/>
      <c r="HV789" s="106"/>
      <c r="HW789" s="106"/>
      <c r="HX789" s="106"/>
      <c r="HY789" s="106"/>
      <c r="HZ789" s="106"/>
      <c r="IA789" s="106"/>
      <c r="IB789" s="106"/>
      <c r="IC789" s="106"/>
      <c r="ID789" s="106"/>
      <c r="IE789" s="106"/>
      <c r="IF789" s="106"/>
    </row>
    <row r="790" spans="1:240" s="20" customFormat="1" ht="18" hidden="1" customHeight="1">
      <c r="A790" s="97" t="s">
        <v>1448</v>
      </c>
      <c r="B790" s="117" t="s">
        <v>1927</v>
      </c>
      <c r="C790" s="98" t="s">
        <v>692</v>
      </c>
      <c r="D790" s="60"/>
      <c r="E790" s="60"/>
      <c r="HP790" s="106"/>
      <c r="HQ790" s="106"/>
      <c r="HR790" s="106"/>
      <c r="HS790" s="106"/>
      <c r="HT790" s="106"/>
      <c r="HU790" s="106"/>
      <c r="HV790" s="106"/>
      <c r="HW790" s="106"/>
      <c r="HX790" s="106"/>
      <c r="HY790" s="106"/>
      <c r="HZ790" s="106"/>
      <c r="IA790" s="106"/>
      <c r="IB790" s="106"/>
      <c r="IC790" s="106"/>
      <c r="ID790" s="106"/>
      <c r="IE790" s="106"/>
      <c r="IF790" s="106"/>
    </row>
    <row r="791" spans="1:240" s="20" customFormat="1" ht="12.75" hidden="1" customHeight="1">
      <c r="A791" s="97" t="s">
        <v>1937</v>
      </c>
      <c r="B791" s="97" t="s">
        <v>1990</v>
      </c>
      <c r="C791" s="98" t="s">
        <v>1623</v>
      </c>
      <c r="D791" s="60">
        <v>-122925</v>
      </c>
      <c r="E791" s="60"/>
      <c r="HP791" s="106"/>
      <c r="HQ791" s="106"/>
      <c r="HR791" s="106"/>
      <c r="HS791" s="106"/>
      <c r="HT791" s="106"/>
      <c r="HU791" s="106"/>
      <c r="HV791" s="106"/>
      <c r="HW791" s="106"/>
      <c r="HX791" s="106"/>
      <c r="HY791" s="106"/>
      <c r="HZ791" s="106"/>
      <c r="IA791" s="106"/>
      <c r="IB791" s="106"/>
      <c r="IC791" s="106"/>
      <c r="ID791" s="106"/>
      <c r="IE791" s="106"/>
      <c r="IF791" s="106"/>
    </row>
    <row r="792" spans="1:240" s="20" customFormat="1" ht="12.75" hidden="1" customHeight="1">
      <c r="A792" s="97" t="s">
        <v>1493</v>
      </c>
      <c r="B792" s="117" t="s">
        <v>1494</v>
      </c>
      <c r="C792" s="139" t="s">
        <v>173</v>
      </c>
      <c r="D792" s="60"/>
      <c r="E792" s="60"/>
      <c r="HP792" s="106"/>
      <c r="HQ792" s="106"/>
      <c r="HR792" s="106"/>
      <c r="HS792" s="106"/>
      <c r="HT792" s="106"/>
      <c r="HU792" s="106"/>
      <c r="HV792" s="106"/>
      <c r="HW792" s="106"/>
      <c r="HX792" s="106"/>
      <c r="HY792" s="106"/>
      <c r="HZ792" s="106"/>
      <c r="IA792" s="106"/>
      <c r="IB792" s="106"/>
      <c r="IC792" s="106"/>
      <c r="ID792" s="106"/>
      <c r="IE792" s="106"/>
      <c r="IF792" s="106"/>
    </row>
    <row r="793" spans="1:240" s="20" customFormat="1" ht="12.75" hidden="1" customHeight="1">
      <c r="A793" s="97" t="s">
        <v>1524</v>
      </c>
      <c r="B793" s="117" t="s">
        <v>1525</v>
      </c>
      <c r="C793" s="139" t="s">
        <v>173</v>
      </c>
      <c r="D793" s="60"/>
      <c r="E793" s="60"/>
      <c r="HP793" s="106"/>
      <c r="HQ793" s="106"/>
      <c r="HR793" s="106"/>
      <c r="HS793" s="106"/>
      <c r="HT793" s="106"/>
      <c r="HU793" s="106"/>
      <c r="HV793" s="106"/>
      <c r="HW793" s="106"/>
      <c r="HX793" s="106"/>
      <c r="HY793" s="106"/>
      <c r="HZ793" s="106"/>
      <c r="IA793" s="106"/>
      <c r="IB793" s="106"/>
      <c r="IC793" s="106"/>
      <c r="ID793" s="106"/>
      <c r="IE793" s="106"/>
      <c r="IF793" s="106"/>
    </row>
    <row r="794" spans="1:240" s="20" customFormat="1" ht="18" hidden="1" customHeight="1">
      <c r="A794" s="97" t="s">
        <v>1503</v>
      </c>
      <c r="B794" s="117" t="s">
        <v>1504</v>
      </c>
      <c r="C794" s="139" t="s">
        <v>173</v>
      </c>
      <c r="D794" s="60"/>
      <c r="E794" s="60"/>
      <c r="HP794" s="106"/>
      <c r="HQ794" s="106"/>
      <c r="HR794" s="106"/>
      <c r="HS794" s="106"/>
      <c r="HT794" s="106"/>
      <c r="HU794" s="106"/>
      <c r="HV794" s="106"/>
      <c r="HW794" s="106"/>
      <c r="HX794" s="106"/>
      <c r="HY794" s="106"/>
      <c r="HZ794" s="106"/>
      <c r="IA794" s="106"/>
      <c r="IB794" s="106"/>
      <c r="IC794" s="106"/>
      <c r="ID794" s="106"/>
      <c r="IE794" s="106"/>
      <c r="IF794" s="106"/>
    </row>
    <row r="795" spans="1:240" s="20" customFormat="1" ht="12.75" customHeight="1">
      <c r="A795" s="101"/>
      <c r="B795" s="158" t="s">
        <v>1526</v>
      </c>
      <c r="C795" s="98"/>
      <c r="D795" s="72">
        <f>SUM(D796:D865)</f>
        <v>-3115765.68</v>
      </c>
      <c r="E795" s="72">
        <f>SUM(E796:E865)</f>
        <v>-3340369.9500000007</v>
      </c>
      <c r="HP795" s="106"/>
      <c r="HQ795" s="106"/>
      <c r="HR795" s="106"/>
      <c r="HS795" s="106"/>
      <c r="HT795" s="106"/>
      <c r="HU795" s="106"/>
      <c r="HV795" s="106"/>
      <c r="HW795" s="106"/>
      <c r="HX795" s="106"/>
      <c r="HY795" s="106"/>
      <c r="HZ795" s="106"/>
      <c r="IA795" s="106"/>
      <c r="IB795" s="106"/>
      <c r="IC795" s="106"/>
      <c r="ID795" s="106"/>
      <c r="IE795" s="106"/>
      <c r="IF795" s="106"/>
    </row>
    <row r="796" spans="1:240" s="20" customFormat="1" ht="12.75" hidden="1" customHeight="1">
      <c r="A796" s="97" t="s">
        <v>28</v>
      </c>
      <c r="B796" s="117" t="s">
        <v>30</v>
      </c>
      <c r="C796" s="139" t="s">
        <v>29</v>
      </c>
      <c r="D796" s="60">
        <v>-1179838.3899999999</v>
      </c>
      <c r="E796" s="60">
        <v>-1243633.44</v>
      </c>
      <c r="HP796" s="106"/>
      <c r="HQ796" s="106"/>
      <c r="HR796" s="106"/>
      <c r="HS796" s="106"/>
      <c r="HT796" s="106"/>
      <c r="HU796" s="106"/>
      <c r="HV796" s="106"/>
      <c r="HW796" s="106"/>
      <c r="HX796" s="106"/>
      <c r="HY796" s="106"/>
      <c r="HZ796" s="106"/>
      <c r="IA796" s="106"/>
      <c r="IB796" s="106"/>
      <c r="IC796" s="106"/>
      <c r="ID796" s="106"/>
      <c r="IE796" s="106"/>
      <c r="IF796" s="106"/>
    </row>
    <row r="797" spans="1:240" s="20" customFormat="1" ht="12.75" hidden="1" customHeight="1">
      <c r="A797" s="97" t="s">
        <v>31</v>
      </c>
      <c r="B797" s="117" t="s">
        <v>33</v>
      </c>
      <c r="C797" s="139" t="s">
        <v>32</v>
      </c>
      <c r="D797" s="60">
        <v>-491731.68</v>
      </c>
      <c r="E797" s="60">
        <v>-518303.3</v>
      </c>
      <c r="HP797" s="106"/>
      <c r="HQ797" s="106"/>
      <c r="HR797" s="106"/>
      <c r="HS797" s="106"/>
      <c r="HT797" s="106"/>
      <c r="HU797" s="106"/>
      <c r="HV797" s="106"/>
      <c r="HW797" s="106"/>
      <c r="HX797" s="106"/>
      <c r="HY797" s="106"/>
      <c r="HZ797" s="106"/>
      <c r="IA797" s="106"/>
      <c r="IB797" s="106"/>
      <c r="IC797" s="106"/>
      <c r="ID797" s="106"/>
      <c r="IE797" s="106"/>
      <c r="IF797" s="106"/>
    </row>
    <row r="798" spans="1:240" s="20" customFormat="1" ht="12.75" hidden="1" customHeight="1">
      <c r="A798" s="97" t="s">
        <v>34</v>
      </c>
      <c r="B798" s="117" t="s">
        <v>36</v>
      </c>
      <c r="C798" s="139" t="s">
        <v>35</v>
      </c>
      <c r="D798" s="60">
        <v>-295002.13</v>
      </c>
      <c r="E798" s="60">
        <v>-310950.84999999998</v>
      </c>
      <c r="HP798" s="106"/>
      <c r="HQ798" s="106"/>
      <c r="HR798" s="106"/>
      <c r="HS798" s="106"/>
      <c r="HT798" s="106"/>
      <c r="HU798" s="106"/>
      <c r="HV798" s="106"/>
      <c r="HW798" s="106"/>
      <c r="HX798" s="106"/>
      <c r="HY798" s="106"/>
      <c r="HZ798" s="106"/>
      <c r="IA798" s="106"/>
      <c r="IB798" s="106"/>
      <c r="IC798" s="106"/>
      <c r="ID798" s="106"/>
      <c r="IE798" s="106"/>
      <c r="IF798" s="106"/>
    </row>
    <row r="799" spans="1:240" s="20" customFormat="1" ht="12.75" hidden="1" customHeight="1">
      <c r="A799" s="97" t="s">
        <v>112</v>
      </c>
      <c r="B799" s="117" t="s">
        <v>113</v>
      </c>
      <c r="C799" s="139" t="s">
        <v>29</v>
      </c>
      <c r="D799" s="60">
        <v>-1.02</v>
      </c>
      <c r="E799" s="60"/>
      <c r="HP799" s="106"/>
      <c r="HQ799" s="106"/>
      <c r="HR799" s="106"/>
      <c r="HS799" s="106"/>
      <c r="HT799" s="106"/>
      <c r="HU799" s="106"/>
      <c r="HV799" s="106"/>
      <c r="HW799" s="106"/>
      <c r="HX799" s="106"/>
      <c r="HY799" s="106"/>
      <c r="HZ799" s="106"/>
      <c r="IA799" s="106"/>
      <c r="IB799" s="106"/>
      <c r="IC799" s="106"/>
      <c r="ID799" s="106"/>
      <c r="IE799" s="106"/>
      <c r="IF799" s="106"/>
    </row>
    <row r="800" spans="1:240" s="20" customFormat="1" ht="12.75" hidden="1" customHeight="1">
      <c r="A800" s="97" t="s">
        <v>114</v>
      </c>
      <c r="B800" s="117" t="s">
        <v>115</v>
      </c>
      <c r="C800" s="139" t="s">
        <v>32</v>
      </c>
      <c r="D800" s="60">
        <v>-0.42</v>
      </c>
      <c r="E800" s="60"/>
      <c r="HP800" s="106"/>
      <c r="HQ800" s="106"/>
      <c r="HR800" s="106"/>
      <c r="HS800" s="106"/>
      <c r="HT800" s="106"/>
      <c r="HU800" s="106"/>
      <c r="HV800" s="106"/>
      <c r="HW800" s="106"/>
      <c r="HX800" s="106"/>
      <c r="HY800" s="106"/>
      <c r="HZ800" s="106"/>
      <c r="IA800" s="106"/>
      <c r="IB800" s="106"/>
      <c r="IC800" s="106"/>
      <c r="ID800" s="106"/>
      <c r="IE800" s="106"/>
      <c r="IF800" s="106"/>
    </row>
    <row r="801" spans="1:240" s="20" customFormat="1" ht="12.75" hidden="1" customHeight="1">
      <c r="A801" s="97" t="s">
        <v>116</v>
      </c>
      <c r="B801" s="117" t="s">
        <v>117</v>
      </c>
      <c r="C801" s="139" t="s">
        <v>35</v>
      </c>
      <c r="D801" s="60">
        <v>-0.25</v>
      </c>
      <c r="E801" s="60"/>
      <c r="HP801" s="106"/>
      <c r="HQ801" s="106"/>
      <c r="HR801" s="106"/>
      <c r="HS801" s="106"/>
      <c r="HT801" s="106"/>
      <c r="HU801" s="106"/>
      <c r="HV801" s="106"/>
      <c r="HW801" s="106"/>
      <c r="HX801" s="106"/>
      <c r="HY801" s="106"/>
      <c r="HZ801" s="106"/>
      <c r="IA801" s="106"/>
      <c r="IB801" s="106"/>
      <c r="IC801" s="106"/>
      <c r="ID801" s="106"/>
      <c r="IE801" s="106"/>
      <c r="IF801" s="106"/>
    </row>
    <row r="802" spans="1:240" s="20" customFormat="1" ht="12.75" hidden="1" customHeight="1">
      <c r="A802" s="168" t="s">
        <v>122</v>
      </c>
      <c r="B802" s="169" t="s">
        <v>124</v>
      </c>
      <c r="C802" s="170" t="s">
        <v>123</v>
      </c>
      <c r="D802" s="60"/>
      <c r="E802" s="60">
        <v>-81.27</v>
      </c>
      <c r="HP802" s="106"/>
      <c r="HQ802" s="106"/>
      <c r="HR802" s="106"/>
      <c r="HS802" s="106"/>
      <c r="HT802" s="106"/>
      <c r="HU802" s="106"/>
      <c r="HV802" s="106"/>
      <c r="HW802" s="106"/>
      <c r="HX802" s="106"/>
      <c r="HY802" s="106"/>
      <c r="HZ802" s="106"/>
      <c r="IA802" s="106"/>
      <c r="IB802" s="106"/>
      <c r="IC802" s="106"/>
      <c r="ID802" s="106"/>
      <c r="IE802" s="106"/>
      <c r="IF802" s="106"/>
    </row>
    <row r="803" spans="1:240" s="20" customFormat="1" ht="12.75" hidden="1" customHeight="1">
      <c r="A803" s="168" t="s">
        <v>125</v>
      </c>
      <c r="B803" s="169" t="s">
        <v>127</v>
      </c>
      <c r="C803" s="170" t="s">
        <v>126</v>
      </c>
      <c r="D803" s="60">
        <v>-13164.1</v>
      </c>
      <c r="E803" s="60"/>
      <c r="HP803" s="106"/>
      <c r="HQ803" s="106"/>
      <c r="HR803" s="106"/>
      <c r="HS803" s="106"/>
      <c r="HT803" s="106"/>
      <c r="HU803" s="106"/>
      <c r="HV803" s="106"/>
      <c r="HW803" s="106"/>
      <c r="HX803" s="106"/>
      <c r="HY803" s="106"/>
      <c r="HZ803" s="106"/>
      <c r="IA803" s="106"/>
      <c r="IB803" s="106"/>
      <c r="IC803" s="106"/>
      <c r="ID803" s="106"/>
      <c r="IE803" s="106"/>
      <c r="IF803" s="106"/>
    </row>
    <row r="804" spans="1:240" s="20" customFormat="1" ht="18" hidden="1" customHeight="1">
      <c r="A804" s="97" t="s">
        <v>128</v>
      </c>
      <c r="B804" s="117" t="s">
        <v>1981</v>
      </c>
      <c r="C804" s="98" t="s">
        <v>29</v>
      </c>
      <c r="D804" s="60">
        <v>-61.07</v>
      </c>
      <c r="E804" s="60">
        <v>-199.94</v>
      </c>
      <c r="HP804" s="106"/>
      <c r="HQ804" s="106"/>
      <c r="HR804" s="106"/>
      <c r="HS804" s="106"/>
      <c r="HT804" s="106"/>
      <c r="HU804" s="106"/>
      <c r="HV804" s="106"/>
      <c r="HW804" s="106"/>
      <c r="HX804" s="106"/>
      <c r="HY804" s="106"/>
      <c r="HZ804" s="106"/>
      <c r="IA804" s="106"/>
      <c r="IB804" s="106"/>
      <c r="IC804" s="106"/>
      <c r="ID804" s="106"/>
      <c r="IE804" s="106"/>
      <c r="IF804" s="106"/>
    </row>
    <row r="805" spans="1:240" s="20" customFormat="1" ht="12.75" hidden="1" customHeight="1">
      <c r="A805" s="97" t="s">
        <v>132</v>
      </c>
      <c r="B805" s="117" t="s">
        <v>133</v>
      </c>
      <c r="C805" s="139" t="s">
        <v>29</v>
      </c>
      <c r="D805" s="60">
        <v>-726.88</v>
      </c>
      <c r="E805" s="60">
        <v>-4.18</v>
      </c>
      <c r="HP805" s="106"/>
      <c r="HQ805" s="106"/>
      <c r="HR805" s="106"/>
      <c r="HS805" s="106"/>
      <c r="HT805" s="106"/>
      <c r="HU805" s="106"/>
      <c r="HV805" s="106"/>
      <c r="HW805" s="106"/>
      <c r="HX805" s="106"/>
      <c r="HY805" s="106"/>
      <c r="HZ805" s="106"/>
      <c r="IA805" s="106"/>
      <c r="IB805" s="106"/>
      <c r="IC805" s="106"/>
      <c r="ID805" s="106"/>
      <c r="IE805" s="106"/>
      <c r="IF805" s="106"/>
    </row>
    <row r="806" spans="1:240" s="20" customFormat="1" ht="12.75" hidden="1" customHeight="1">
      <c r="A806" s="168" t="s">
        <v>148</v>
      </c>
      <c r="B806" s="169" t="s">
        <v>149</v>
      </c>
      <c r="C806" s="170" t="s">
        <v>29</v>
      </c>
      <c r="D806" s="60">
        <v>-8.64</v>
      </c>
      <c r="E806" s="60"/>
      <c r="HP806" s="106"/>
      <c r="HQ806" s="106"/>
      <c r="HR806" s="106"/>
      <c r="HS806" s="106"/>
      <c r="HT806" s="106"/>
      <c r="HU806" s="106"/>
      <c r="HV806" s="106"/>
      <c r="HW806" s="106"/>
      <c r="HX806" s="106"/>
      <c r="HY806" s="106"/>
      <c r="HZ806" s="106"/>
      <c r="IA806" s="106"/>
      <c r="IB806" s="106"/>
      <c r="IC806" s="106"/>
      <c r="ID806" s="106"/>
      <c r="IE806" s="106"/>
      <c r="IF806" s="106"/>
    </row>
    <row r="807" spans="1:240" s="20" customFormat="1" ht="14.25" hidden="1" customHeight="1">
      <c r="A807" s="168" t="s">
        <v>150</v>
      </c>
      <c r="B807" s="169" t="s">
        <v>151</v>
      </c>
      <c r="C807" s="170" t="s">
        <v>29</v>
      </c>
      <c r="D807" s="60">
        <v>-51.9</v>
      </c>
      <c r="E807" s="60">
        <v>-51.8</v>
      </c>
      <c r="HP807" s="106"/>
      <c r="HQ807" s="106"/>
      <c r="HR807" s="106"/>
      <c r="HS807" s="106"/>
      <c r="HT807" s="106"/>
      <c r="HU807" s="106"/>
      <c r="HV807" s="106"/>
      <c r="HW807" s="106"/>
      <c r="HX807" s="106"/>
      <c r="HY807" s="106"/>
      <c r="HZ807" s="106"/>
      <c r="IA807" s="106"/>
      <c r="IB807" s="106"/>
      <c r="IC807" s="106"/>
      <c r="ID807" s="106"/>
      <c r="IE807" s="106"/>
      <c r="IF807" s="106"/>
    </row>
    <row r="808" spans="1:240" s="20" customFormat="1" ht="12.75" hidden="1" customHeight="1">
      <c r="A808" s="97" t="s">
        <v>152</v>
      </c>
      <c r="B808" s="117" t="s">
        <v>153</v>
      </c>
      <c r="C808" s="139" t="s">
        <v>29</v>
      </c>
      <c r="D808" s="60">
        <v>-111.94</v>
      </c>
      <c r="E808" s="60">
        <v>-88.3</v>
      </c>
      <c r="HP808" s="106"/>
      <c r="HQ808" s="106"/>
      <c r="HR808" s="106"/>
      <c r="HS808" s="106"/>
      <c r="HT808" s="106"/>
      <c r="HU808" s="106"/>
      <c r="HV808" s="106"/>
      <c r="HW808" s="106"/>
      <c r="HX808" s="106"/>
      <c r="HY808" s="106"/>
      <c r="HZ808" s="106"/>
      <c r="IA808" s="106"/>
      <c r="IB808" s="106"/>
      <c r="IC808" s="106"/>
      <c r="ID808" s="106"/>
      <c r="IE808" s="106"/>
      <c r="IF808" s="106"/>
    </row>
    <row r="809" spans="1:240" s="20" customFormat="1" ht="12.75" hidden="1" customHeight="1">
      <c r="A809" s="97" t="s">
        <v>701</v>
      </c>
      <c r="B809" s="97" t="s">
        <v>702</v>
      </c>
      <c r="C809" s="98" t="s">
        <v>29</v>
      </c>
      <c r="D809" s="60"/>
      <c r="E809" s="60">
        <v>-1714.33</v>
      </c>
      <c r="HP809" s="106"/>
      <c r="HQ809" s="106"/>
      <c r="HR809" s="106"/>
      <c r="HS809" s="106"/>
      <c r="HT809" s="106"/>
      <c r="HU809" s="106"/>
      <c r="HV809" s="106"/>
      <c r="HW809" s="106"/>
      <c r="HX809" s="106"/>
      <c r="HY809" s="106"/>
      <c r="HZ809" s="106"/>
      <c r="IA809" s="106"/>
      <c r="IB809" s="106"/>
      <c r="IC809" s="106"/>
      <c r="ID809" s="106"/>
      <c r="IE809" s="106"/>
      <c r="IF809" s="106"/>
    </row>
    <row r="810" spans="1:240" s="20" customFormat="1" ht="12" hidden="1" customHeight="1">
      <c r="A810" s="168" t="s">
        <v>1753</v>
      </c>
      <c r="B810" s="169" t="s">
        <v>1754</v>
      </c>
      <c r="C810" s="170" t="s">
        <v>123</v>
      </c>
      <c r="D810" s="60">
        <v>-781.9</v>
      </c>
      <c r="E810" s="60">
        <v>-889.88</v>
      </c>
      <c r="HP810" s="106"/>
      <c r="HQ810" s="106"/>
      <c r="HR810" s="106"/>
      <c r="HS810" s="106"/>
      <c r="HT810" s="106"/>
      <c r="HU810" s="106"/>
      <c r="HV810" s="106"/>
      <c r="HW810" s="106"/>
      <c r="HX810" s="106"/>
      <c r="HY810" s="106"/>
      <c r="HZ810" s="106"/>
      <c r="IA810" s="106"/>
      <c r="IB810" s="106"/>
      <c r="IC810" s="106"/>
      <c r="ID810" s="106"/>
      <c r="IE810" s="106"/>
      <c r="IF810" s="106"/>
    </row>
    <row r="811" spans="1:240" s="20" customFormat="1" ht="12.75" hidden="1" customHeight="1">
      <c r="A811" s="97" t="s">
        <v>1093</v>
      </c>
      <c r="B811" s="117" t="s">
        <v>1094</v>
      </c>
      <c r="C811" s="139" t="s">
        <v>29</v>
      </c>
      <c r="D811" s="60">
        <v>-10403.030000000001</v>
      </c>
      <c r="E811" s="60">
        <v>-6679.91</v>
      </c>
      <c r="HP811" s="106"/>
      <c r="HQ811" s="106"/>
      <c r="HR811" s="106"/>
      <c r="HS811" s="106"/>
      <c r="HT811" s="106"/>
      <c r="HU811" s="106"/>
      <c r="HV811" s="106"/>
      <c r="HW811" s="106"/>
      <c r="HX811" s="106"/>
      <c r="HY811" s="106"/>
      <c r="HZ811" s="106"/>
      <c r="IA811" s="106"/>
      <c r="IB811" s="106"/>
      <c r="IC811" s="106"/>
      <c r="ID811" s="106"/>
      <c r="IE811" s="106"/>
      <c r="IF811" s="106"/>
    </row>
    <row r="812" spans="1:240" s="20" customFormat="1" ht="12.75" hidden="1" customHeight="1">
      <c r="A812" s="97" t="s">
        <v>1095</v>
      </c>
      <c r="B812" s="117" t="s">
        <v>1096</v>
      </c>
      <c r="C812" s="139" t="s">
        <v>32</v>
      </c>
      <c r="D812" s="60">
        <v>-4361.43</v>
      </c>
      <c r="E812" s="60">
        <v>-2813.52</v>
      </c>
      <c r="HP812" s="106"/>
      <c r="HQ812" s="106"/>
      <c r="HR812" s="106"/>
      <c r="HS812" s="106"/>
      <c r="HT812" s="106"/>
      <c r="HU812" s="106"/>
      <c r="HV812" s="106"/>
      <c r="HW812" s="106"/>
      <c r="HX812" s="106"/>
      <c r="HY812" s="106"/>
      <c r="HZ812" s="106"/>
      <c r="IA812" s="106"/>
      <c r="IB812" s="106"/>
      <c r="IC812" s="106"/>
      <c r="ID812" s="106"/>
      <c r="IE812" s="106"/>
      <c r="IF812" s="106"/>
    </row>
    <row r="813" spans="1:240" s="20" customFormat="1" ht="12.75" hidden="1" customHeight="1">
      <c r="A813" s="97" t="s">
        <v>1097</v>
      </c>
      <c r="B813" s="117" t="s">
        <v>1098</v>
      </c>
      <c r="C813" s="139" t="s">
        <v>35</v>
      </c>
      <c r="D813" s="60">
        <v>-2606.62</v>
      </c>
      <c r="E813" s="60">
        <v>-1680.06</v>
      </c>
      <c r="HP813" s="106"/>
      <c r="HQ813" s="106"/>
      <c r="HR813" s="106"/>
      <c r="HS813" s="106"/>
      <c r="HT813" s="106"/>
      <c r="HU813" s="106"/>
      <c r="HV813" s="106"/>
      <c r="HW813" s="106"/>
      <c r="HX813" s="106"/>
      <c r="HY813" s="106"/>
      <c r="HZ813" s="106"/>
      <c r="IA813" s="106"/>
      <c r="IB813" s="106"/>
      <c r="IC813" s="106"/>
      <c r="ID813" s="106"/>
      <c r="IE813" s="106"/>
      <c r="IF813" s="106"/>
    </row>
    <row r="814" spans="1:240" s="20" customFormat="1" ht="12.75" hidden="1" customHeight="1">
      <c r="A814" s="97" t="s">
        <v>1758</v>
      </c>
      <c r="B814" s="117" t="s">
        <v>1759</v>
      </c>
      <c r="C814" s="139" t="s">
        <v>29</v>
      </c>
      <c r="D814" s="60"/>
      <c r="E814" s="60">
        <v>-9.18</v>
      </c>
      <c r="HP814" s="106"/>
      <c r="HQ814" s="106"/>
      <c r="HR814" s="106"/>
      <c r="HS814" s="106"/>
      <c r="HT814" s="106"/>
      <c r="HU814" s="106"/>
      <c r="HV814" s="106"/>
      <c r="HW814" s="106"/>
      <c r="HX814" s="106"/>
      <c r="HY814" s="106"/>
      <c r="HZ814" s="106"/>
      <c r="IA814" s="106"/>
      <c r="IB814" s="106"/>
      <c r="IC814" s="106"/>
      <c r="ID814" s="106"/>
      <c r="IE814" s="106"/>
      <c r="IF814" s="106"/>
    </row>
    <row r="815" spans="1:240" s="20" customFormat="1" ht="12.75" hidden="1" customHeight="1">
      <c r="A815" s="97" t="s">
        <v>1760</v>
      </c>
      <c r="B815" s="117" t="s">
        <v>1761</v>
      </c>
      <c r="C815" s="139" t="s">
        <v>32</v>
      </c>
      <c r="D815" s="60"/>
      <c r="E815" s="60">
        <v>-3.83</v>
      </c>
      <c r="HP815" s="106"/>
      <c r="HQ815" s="106"/>
      <c r="HR815" s="106"/>
      <c r="HS815" s="106"/>
      <c r="HT815" s="106"/>
      <c r="HU815" s="106"/>
      <c r="HV815" s="106"/>
      <c r="HW815" s="106"/>
      <c r="HX815" s="106"/>
      <c r="HY815" s="106"/>
      <c r="HZ815" s="106"/>
      <c r="IA815" s="106"/>
      <c r="IB815" s="106"/>
      <c r="IC815" s="106"/>
      <c r="ID815" s="106"/>
      <c r="IE815" s="106"/>
      <c r="IF815" s="106"/>
    </row>
    <row r="816" spans="1:240" s="20" customFormat="1" ht="12.75" hidden="1" customHeight="1">
      <c r="A816" s="97" t="s">
        <v>1762</v>
      </c>
      <c r="B816" s="117" t="s">
        <v>1763</v>
      </c>
      <c r="C816" s="139" t="s">
        <v>35</v>
      </c>
      <c r="D816" s="60"/>
      <c r="E816" s="60">
        <v>-2.31</v>
      </c>
      <c r="HP816" s="106"/>
      <c r="HQ816" s="106"/>
      <c r="HR816" s="106"/>
      <c r="HS816" s="106"/>
      <c r="HT816" s="106"/>
      <c r="HU816" s="106"/>
      <c r="HV816" s="106"/>
      <c r="HW816" s="106"/>
      <c r="HX816" s="106"/>
      <c r="HY816" s="106"/>
      <c r="HZ816" s="106"/>
      <c r="IA816" s="106"/>
      <c r="IB816" s="106"/>
      <c r="IC816" s="106"/>
      <c r="ID816" s="106"/>
      <c r="IE816" s="106"/>
      <c r="IF816" s="106"/>
    </row>
    <row r="817" spans="1:240" s="20" customFormat="1" ht="12.75" hidden="1" customHeight="1">
      <c r="A817" s="97" t="s">
        <v>1101</v>
      </c>
      <c r="B817" s="117" t="s">
        <v>1102</v>
      </c>
      <c r="C817" s="139" t="s">
        <v>29</v>
      </c>
      <c r="D817" s="60">
        <v>-130.52000000000001</v>
      </c>
      <c r="E817" s="60">
        <v>-833.28</v>
      </c>
      <c r="HP817" s="106"/>
      <c r="HQ817" s="106"/>
      <c r="HR817" s="106"/>
      <c r="HS817" s="106"/>
      <c r="HT817" s="106"/>
      <c r="HU817" s="106"/>
      <c r="HV817" s="106"/>
      <c r="HW817" s="106"/>
      <c r="HX817" s="106"/>
      <c r="HY817" s="106"/>
      <c r="HZ817" s="106"/>
      <c r="IA817" s="106"/>
      <c r="IB817" s="106"/>
      <c r="IC817" s="106"/>
      <c r="ID817" s="106"/>
      <c r="IE817" s="106"/>
      <c r="IF817" s="106"/>
    </row>
    <row r="818" spans="1:240" s="20" customFormat="1" ht="12.75" hidden="1" customHeight="1">
      <c r="A818" s="97" t="s">
        <v>1103</v>
      </c>
      <c r="B818" s="117" t="s">
        <v>1104</v>
      </c>
      <c r="C818" s="139" t="s">
        <v>32</v>
      </c>
      <c r="D818" s="60">
        <v>-54.52</v>
      </c>
      <c r="E818" s="60">
        <v>-347.24</v>
      </c>
      <c r="HP818" s="106"/>
      <c r="HQ818" s="106"/>
      <c r="HR818" s="106"/>
      <c r="HS818" s="106"/>
      <c r="HT818" s="106"/>
      <c r="HU818" s="106"/>
      <c r="HV818" s="106"/>
      <c r="HW818" s="106"/>
      <c r="HX818" s="106"/>
      <c r="HY818" s="106"/>
      <c r="HZ818" s="106"/>
      <c r="IA818" s="106"/>
      <c r="IB818" s="106"/>
      <c r="IC818" s="106"/>
      <c r="ID818" s="106"/>
      <c r="IE818" s="106"/>
      <c r="IF818" s="106"/>
    </row>
    <row r="819" spans="1:240" s="20" customFormat="1" ht="12.75" hidden="1" customHeight="1">
      <c r="A819" s="97" t="s">
        <v>1105</v>
      </c>
      <c r="B819" s="117" t="s">
        <v>1106</v>
      </c>
      <c r="C819" s="139" t="s">
        <v>35</v>
      </c>
      <c r="D819" s="60">
        <v>-32.71</v>
      </c>
      <c r="E819" s="60">
        <v>-208.31</v>
      </c>
      <c r="HP819" s="106"/>
      <c r="HQ819" s="106"/>
      <c r="HR819" s="106"/>
      <c r="HS819" s="106"/>
      <c r="HT819" s="106"/>
      <c r="HU819" s="106"/>
      <c r="HV819" s="106"/>
      <c r="HW819" s="106"/>
      <c r="HX819" s="106"/>
      <c r="HY819" s="106"/>
      <c r="HZ819" s="106"/>
      <c r="IA819" s="106"/>
      <c r="IB819" s="106"/>
      <c r="IC819" s="106"/>
      <c r="ID819" s="106"/>
      <c r="IE819" s="106"/>
      <c r="IF819" s="106"/>
    </row>
    <row r="820" spans="1:240" s="20" customFormat="1" ht="12.75" hidden="1" customHeight="1">
      <c r="A820" s="97" t="s">
        <v>1110</v>
      </c>
      <c r="B820" s="117" t="s">
        <v>1111</v>
      </c>
      <c r="C820" s="139" t="s">
        <v>29</v>
      </c>
      <c r="D820" s="60"/>
      <c r="E820" s="60"/>
      <c r="HP820" s="106"/>
      <c r="HQ820" s="106"/>
      <c r="HR820" s="106"/>
      <c r="HS820" s="106"/>
      <c r="HT820" s="106"/>
      <c r="HU820" s="106"/>
      <c r="HV820" s="106"/>
      <c r="HW820" s="106"/>
      <c r="HX820" s="106"/>
      <c r="HY820" s="106"/>
      <c r="HZ820" s="106"/>
      <c r="IA820" s="106"/>
      <c r="IB820" s="106"/>
      <c r="IC820" s="106"/>
      <c r="ID820" s="106"/>
      <c r="IE820" s="106"/>
      <c r="IF820" s="106"/>
    </row>
    <row r="821" spans="1:240" s="20" customFormat="1" ht="12.75" hidden="1" customHeight="1">
      <c r="A821" s="97" t="s">
        <v>1765</v>
      </c>
      <c r="B821" s="117" t="s">
        <v>1991</v>
      </c>
      <c r="C821" s="139" t="s">
        <v>29</v>
      </c>
      <c r="D821" s="60">
        <v>-2052.86</v>
      </c>
      <c r="E821" s="60">
        <v>-1889.85</v>
      </c>
      <c r="HP821" s="106"/>
      <c r="HQ821" s="106"/>
      <c r="HR821" s="106"/>
      <c r="HS821" s="106"/>
      <c r="HT821" s="106"/>
      <c r="HU821" s="106"/>
      <c r="HV821" s="106"/>
      <c r="HW821" s="106"/>
      <c r="HX821" s="106"/>
      <c r="HY821" s="106"/>
      <c r="HZ821" s="106"/>
      <c r="IA821" s="106"/>
      <c r="IB821" s="106"/>
      <c r="IC821" s="106"/>
      <c r="ID821" s="106"/>
      <c r="IE821" s="106"/>
      <c r="IF821" s="106"/>
    </row>
    <row r="822" spans="1:240" s="20" customFormat="1" ht="12.75" hidden="1" customHeight="1">
      <c r="A822" s="97" t="s">
        <v>1767</v>
      </c>
      <c r="B822" s="117" t="s">
        <v>1992</v>
      </c>
      <c r="C822" s="139" t="s">
        <v>29</v>
      </c>
      <c r="D822" s="60">
        <v>-2281.5100000000002</v>
      </c>
      <c r="E822" s="60">
        <v>-4171.3999999999996</v>
      </c>
      <c r="HP822" s="106"/>
      <c r="HQ822" s="106"/>
      <c r="HR822" s="106"/>
      <c r="HS822" s="106"/>
      <c r="HT822" s="106"/>
      <c r="HU822" s="106"/>
      <c r="HV822" s="106"/>
      <c r="HW822" s="106"/>
      <c r="HX822" s="106"/>
      <c r="HY822" s="106"/>
      <c r="HZ822" s="106"/>
      <c r="IA822" s="106"/>
      <c r="IB822" s="106"/>
      <c r="IC822" s="106"/>
      <c r="ID822" s="106"/>
      <c r="IE822" s="106"/>
      <c r="IF822" s="106"/>
    </row>
    <row r="823" spans="1:240" s="20" customFormat="1" ht="12.75" hidden="1" customHeight="1">
      <c r="A823" s="97" t="s">
        <v>1993</v>
      </c>
      <c r="B823" s="97" t="s">
        <v>1123</v>
      </c>
      <c r="C823" s="139" t="s">
        <v>126</v>
      </c>
      <c r="D823" s="60">
        <v>-6110.53</v>
      </c>
      <c r="E823" s="60"/>
      <c r="HP823" s="106"/>
      <c r="HQ823" s="106"/>
      <c r="HR823" s="106"/>
      <c r="HS823" s="106"/>
      <c r="HT823" s="106"/>
      <c r="HU823" s="106"/>
      <c r="HV823" s="106"/>
      <c r="HW823" s="106"/>
      <c r="HX823" s="106"/>
      <c r="HY823" s="106"/>
      <c r="HZ823" s="106"/>
      <c r="IA823" s="106"/>
      <c r="IB823" s="106"/>
      <c r="IC823" s="106"/>
      <c r="ID823" s="106"/>
      <c r="IE823" s="106"/>
      <c r="IF823" s="106"/>
    </row>
    <row r="824" spans="1:240" s="20" customFormat="1" ht="13.5" hidden="1" customHeight="1">
      <c r="A824" s="97" t="s">
        <v>1136</v>
      </c>
      <c r="B824" s="117" t="s">
        <v>1137</v>
      </c>
      <c r="C824" s="139" t="s">
        <v>224</v>
      </c>
      <c r="D824" s="60">
        <v>-107.84</v>
      </c>
      <c r="E824" s="60">
        <v>-167.75</v>
      </c>
      <c r="HP824" s="106"/>
      <c r="HQ824" s="106"/>
      <c r="HR824" s="106"/>
      <c r="HS824" s="106"/>
      <c r="HT824" s="106"/>
      <c r="HU824" s="106"/>
      <c r="HV824" s="106"/>
      <c r="HW824" s="106"/>
      <c r="HX824" s="106"/>
      <c r="HY824" s="106"/>
      <c r="HZ824" s="106"/>
      <c r="IA824" s="106"/>
      <c r="IB824" s="106"/>
      <c r="IC824" s="106"/>
      <c r="ID824" s="106"/>
      <c r="IE824" s="106"/>
      <c r="IF824" s="106"/>
    </row>
    <row r="825" spans="1:240" s="20" customFormat="1" ht="13.5" hidden="1" customHeight="1">
      <c r="A825" s="97" t="s">
        <v>1142</v>
      </c>
      <c r="B825" s="117" t="s">
        <v>1143</v>
      </c>
      <c r="C825" s="139" t="s">
        <v>29</v>
      </c>
      <c r="D825" s="60">
        <v>-418111.63</v>
      </c>
      <c r="E825" s="60">
        <v>-528529.61</v>
      </c>
      <c r="HP825" s="106"/>
      <c r="HQ825" s="106"/>
      <c r="HR825" s="106"/>
      <c r="HS825" s="106"/>
      <c r="HT825" s="106"/>
      <c r="HU825" s="106"/>
      <c r="HV825" s="106"/>
      <c r="HW825" s="106"/>
      <c r="HX825" s="106"/>
      <c r="HY825" s="106"/>
      <c r="HZ825" s="106"/>
      <c r="IA825" s="106"/>
      <c r="IB825" s="106"/>
      <c r="IC825" s="106"/>
      <c r="ID825" s="106"/>
      <c r="IE825" s="106"/>
      <c r="IF825" s="106"/>
    </row>
    <row r="826" spans="1:240" s="20" customFormat="1" ht="13.5" hidden="1" customHeight="1">
      <c r="A826" s="97" t="s">
        <v>1144</v>
      </c>
      <c r="B826" s="117" t="s">
        <v>1145</v>
      </c>
      <c r="C826" s="139" t="s">
        <v>32</v>
      </c>
      <c r="D826" s="60">
        <v>-174770.92</v>
      </c>
      <c r="E826" s="60">
        <v>-220701.42</v>
      </c>
      <c r="HP826" s="106"/>
      <c r="HQ826" s="106"/>
      <c r="HR826" s="106"/>
      <c r="HS826" s="106"/>
      <c r="HT826" s="106"/>
      <c r="HU826" s="106"/>
      <c r="HV826" s="106"/>
      <c r="HW826" s="106"/>
      <c r="HX826" s="106"/>
      <c r="HY826" s="106"/>
      <c r="HZ826" s="106"/>
      <c r="IA826" s="106"/>
      <c r="IB826" s="106"/>
      <c r="IC826" s="106"/>
      <c r="ID826" s="106"/>
      <c r="IE826" s="106"/>
      <c r="IF826" s="106"/>
    </row>
    <row r="827" spans="1:240" s="20" customFormat="1" ht="13.5" hidden="1" customHeight="1">
      <c r="A827" s="97" t="s">
        <v>1146</v>
      </c>
      <c r="B827" s="117" t="s">
        <v>1147</v>
      </c>
      <c r="C827" s="139" t="s">
        <v>35</v>
      </c>
      <c r="D827" s="60">
        <v>-104712.61</v>
      </c>
      <c r="E827" s="60">
        <v>-132300.04999999999</v>
      </c>
      <c r="HP827" s="106"/>
      <c r="HQ827" s="106"/>
      <c r="HR827" s="106"/>
      <c r="HS827" s="106"/>
      <c r="HT827" s="106"/>
      <c r="HU827" s="106"/>
      <c r="HV827" s="106"/>
      <c r="HW827" s="106"/>
      <c r="HX827" s="106"/>
      <c r="HY827" s="106"/>
      <c r="HZ827" s="106"/>
      <c r="IA827" s="106"/>
      <c r="IB827" s="106"/>
      <c r="IC827" s="106"/>
      <c r="ID827" s="106"/>
      <c r="IE827" s="106"/>
      <c r="IF827" s="106"/>
    </row>
    <row r="828" spans="1:240" s="20" customFormat="1" ht="13.5" hidden="1" customHeight="1">
      <c r="A828" s="97" t="s">
        <v>1150</v>
      </c>
      <c r="B828" s="117" t="s">
        <v>1151</v>
      </c>
      <c r="C828" s="139" t="s">
        <v>29</v>
      </c>
      <c r="D828" s="60">
        <v>-31192.240000000002</v>
      </c>
      <c r="E828" s="60">
        <v>-37675.269999999997</v>
      </c>
      <c r="HP828" s="106"/>
      <c r="HQ828" s="106"/>
      <c r="HR828" s="106"/>
      <c r="HS828" s="106"/>
      <c r="HT828" s="106"/>
      <c r="HU828" s="106"/>
      <c r="HV828" s="106"/>
      <c r="HW828" s="106"/>
      <c r="HX828" s="106"/>
      <c r="HY828" s="106"/>
      <c r="HZ828" s="106"/>
      <c r="IA828" s="106"/>
      <c r="IB828" s="106"/>
      <c r="IC828" s="106"/>
      <c r="ID828" s="106"/>
      <c r="IE828" s="106"/>
      <c r="IF828" s="106"/>
    </row>
    <row r="829" spans="1:240" s="20" customFormat="1" ht="13.5" hidden="1" customHeight="1">
      <c r="A829" s="97" t="s">
        <v>1152</v>
      </c>
      <c r="B829" s="117" t="s">
        <v>1153</v>
      </c>
      <c r="C829" s="139" t="s">
        <v>32</v>
      </c>
      <c r="D829" s="60">
        <v>-13007.72</v>
      </c>
      <c r="E829" s="60">
        <v>-15704.95</v>
      </c>
      <c r="HP829" s="106"/>
      <c r="HQ829" s="106"/>
      <c r="HR829" s="106"/>
      <c r="HS829" s="106"/>
      <c r="HT829" s="106"/>
      <c r="HU829" s="106"/>
      <c r="HV829" s="106"/>
      <c r="HW829" s="106"/>
      <c r="HX829" s="106"/>
      <c r="HY829" s="106"/>
      <c r="HZ829" s="106"/>
      <c r="IA829" s="106"/>
      <c r="IB829" s="106"/>
      <c r="IC829" s="106"/>
      <c r="ID829" s="106"/>
      <c r="IE829" s="106"/>
      <c r="IF829" s="106"/>
    </row>
    <row r="830" spans="1:240" s="20" customFormat="1" ht="13.5" hidden="1" customHeight="1">
      <c r="A830" s="97" t="s">
        <v>1154</v>
      </c>
      <c r="B830" s="117" t="s">
        <v>1155</v>
      </c>
      <c r="C830" s="139" t="s">
        <v>35</v>
      </c>
      <c r="D830" s="60">
        <v>-7797.53</v>
      </c>
      <c r="E830" s="60">
        <v>-9423.36</v>
      </c>
      <c r="HP830" s="106"/>
      <c r="HQ830" s="106"/>
      <c r="HR830" s="106"/>
      <c r="HS830" s="106"/>
      <c r="HT830" s="106"/>
      <c r="HU830" s="106"/>
      <c r="HV830" s="106"/>
      <c r="HW830" s="106"/>
      <c r="HX830" s="106"/>
      <c r="HY830" s="106"/>
      <c r="HZ830" s="106"/>
      <c r="IA830" s="106"/>
      <c r="IB830" s="106"/>
      <c r="IC830" s="106"/>
      <c r="ID830" s="106"/>
      <c r="IE830" s="106"/>
      <c r="IF830" s="106"/>
    </row>
    <row r="831" spans="1:240" s="20" customFormat="1" ht="13.5" hidden="1" customHeight="1">
      <c r="A831" s="168" t="s">
        <v>1774</v>
      </c>
      <c r="B831" s="169" t="s">
        <v>1994</v>
      </c>
      <c r="C831" s="170" t="s">
        <v>123</v>
      </c>
      <c r="D831" s="60"/>
      <c r="E831" s="60">
        <v>-240.39</v>
      </c>
      <c r="HP831" s="106"/>
      <c r="HQ831" s="106"/>
      <c r="HR831" s="106"/>
      <c r="HS831" s="106"/>
      <c r="HT831" s="106"/>
      <c r="HU831" s="106"/>
      <c r="HV831" s="106"/>
      <c r="HW831" s="106"/>
      <c r="HX831" s="106"/>
      <c r="HY831" s="106"/>
      <c r="HZ831" s="106"/>
      <c r="IA831" s="106"/>
      <c r="IB831" s="106"/>
      <c r="IC831" s="106"/>
      <c r="ID831" s="106"/>
      <c r="IE831" s="106"/>
      <c r="IF831" s="106"/>
    </row>
    <row r="832" spans="1:240" s="20" customFormat="1" ht="13.5" hidden="1" customHeight="1">
      <c r="A832" s="97" t="s">
        <v>1776</v>
      </c>
      <c r="B832" s="117" t="s">
        <v>1995</v>
      </c>
      <c r="C832" s="139" t="s">
        <v>29</v>
      </c>
      <c r="D832" s="60">
        <v>-15773.19</v>
      </c>
      <c r="E832" s="60">
        <v>-10746.62</v>
      </c>
      <c r="HP832" s="106"/>
      <c r="HQ832" s="106"/>
      <c r="HR832" s="106"/>
      <c r="HS832" s="106"/>
      <c r="HT832" s="106"/>
      <c r="HU832" s="106"/>
      <c r="HV832" s="106"/>
      <c r="HW832" s="106"/>
      <c r="HX832" s="106"/>
      <c r="HY832" s="106"/>
      <c r="HZ832" s="106"/>
      <c r="IA832" s="106"/>
      <c r="IB832" s="106"/>
      <c r="IC832" s="106"/>
      <c r="ID832" s="106"/>
      <c r="IE832" s="106"/>
      <c r="IF832" s="106"/>
    </row>
    <row r="833" spans="1:240" s="20" customFormat="1" ht="13.5" hidden="1" customHeight="1">
      <c r="A833" s="97" t="s">
        <v>1778</v>
      </c>
      <c r="B833" s="117" t="s">
        <v>1996</v>
      </c>
      <c r="C833" s="139" t="s">
        <v>29</v>
      </c>
      <c r="D833" s="60">
        <v>-221055.33</v>
      </c>
      <c r="E833" s="60">
        <v>-213164.21</v>
      </c>
      <c r="HP833" s="106"/>
      <c r="HQ833" s="106"/>
      <c r="HR833" s="106"/>
      <c r="HS833" s="106"/>
      <c r="HT833" s="106"/>
      <c r="HU833" s="106"/>
      <c r="HV833" s="106"/>
      <c r="HW833" s="106"/>
      <c r="HX833" s="106"/>
      <c r="HY833" s="106"/>
      <c r="HZ833" s="106"/>
      <c r="IA833" s="106"/>
      <c r="IB833" s="106"/>
      <c r="IC833" s="106"/>
      <c r="ID833" s="106"/>
      <c r="IE833" s="106"/>
      <c r="IF833" s="106"/>
    </row>
    <row r="834" spans="1:240" s="20" customFormat="1" ht="17.25" hidden="1" customHeight="1">
      <c r="A834" s="97" t="s">
        <v>1168</v>
      </c>
      <c r="B834" s="117" t="s">
        <v>1784</v>
      </c>
      <c r="C834" s="139" t="s">
        <v>224</v>
      </c>
      <c r="D834" s="60">
        <v>-15059.73</v>
      </c>
      <c r="E834" s="60">
        <v>-15115.88</v>
      </c>
      <c r="HP834" s="106"/>
      <c r="HQ834" s="106"/>
      <c r="HR834" s="106"/>
      <c r="HS834" s="106"/>
      <c r="HT834" s="106"/>
      <c r="HU834" s="106"/>
      <c r="HV834" s="106"/>
      <c r="HW834" s="106"/>
      <c r="HX834" s="106"/>
      <c r="HY834" s="106"/>
      <c r="HZ834" s="106"/>
      <c r="IA834" s="106"/>
      <c r="IB834" s="106"/>
      <c r="IC834" s="106"/>
      <c r="ID834" s="106"/>
      <c r="IE834" s="106"/>
      <c r="IF834" s="106"/>
    </row>
    <row r="835" spans="1:240" s="20" customFormat="1" ht="15" hidden="1" customHeight="1">
      <c r="A835" s="168" t="s">
        <v>1788</v>
      </c>
      <c r="B835" s="169" t="s">
        <v>1789</v>
      </c>
      <c r="C835" s="170" t="s">
        <v>123</v>
      </c>
      <c r="D835" s="60">
        <v>-82.6</v>
      </c>
      <c r="E835" s="60">
        <v>-502.96</v>
      </c>
      <c r="HP835" s="106"/>
      <c r="HQ835" s="106"/>
      <c r="HR835" s="106"/>
      <c r="HS835" s="106"/>
      <c r="HT835" s="106"/>
      <c r="HU835" s="106"/>
      <c r="HV835" s="106"/>
      <c r="HW835" s="106"/>
      <c r="HX835" s="106"/>
      <c r="HY835" s="106"/>
      <c r="HZ835" s="106"/>
      <c r="IA835" s="106"/>
      <c r="IB835" s="106"/>
      <c r="IC835" s="106"/>
      <c r="ID835" s="106"/>
      <c r="IE835" s="106"/>
      <c r="IF835" s="106"/>
    </row>
    <row r="836" spans="1:240" s="20" customFormat="1" ht="15" hidden="1" customHeight="1">
      <c r="A836" s="168" t="s">
        <v>1790</v>
      </c>
      <c r="B836" s="169" t="s">
        <v>1791</v>
      </c>
      <c r="C836" s="170" t="s">
        <v>29</v>
      </c>
      <c r="D836" s="60"/>
      <c r="E836" s="60">
        <v>-3125.48</v>
      </c>
      <c r="HP836" s="106"/>
      <c r="HQ836" s="106"/>
      <c r="HR836" s="106"/>
      <c r="HS836" s="106"/>
      <c r="HT836" s="106"/>
      <c r="HU836" s="106"/>
      <c r="HV836" s="106"/>
      <c r="HW836" s="106"/>
      <c r="HX836" s="106"/>
      <c r="HY836" s="106"/>
      <c r="HZ836" s="106"/>
      <c r="IA836" s="106"/>
      <c r="IB836" s="106"/>
      <c r="IC836" s="106"/>
      <c r="ID836" s="106"/>
      <c r="IE836" s="106"/>
      <c r="IF836" s="106"/>
    </row>
    <row r="837" spans="1:240" s="20" customFormat="1" ht="12.75" hidden="1" customHeight="1">
      <c r="A837" s="97" t="s">
        <v>1176</v>
      </c>
      <c r="B837" s="117" t="s">
        <v>1177</v>
      </c>
      <c r="C837" s="139" t="s">
        <v>29</v>
      </c>
      <c r="D837" s="60">
        <v>-56175.05</v>
      </c>
      <c r="E837" s="60">
        <v>-16593.37</v>
      </c>
      <c r="HP837" s="106"/>
      <c r="HQ837" s="106"/>
      <c r="HR837" s="106"/>
      <c r="HS837" s="106"/>
      <c r="HT837" s="106"/>
      <c r="HU837" s="106"/>
      <c r="HV837" s="106"/>
      <c r="HW837" s="106"/>
      <c r="HX837" s="106"/>
      <c r="HY837" s="106"/>
      <c r="HZ837" s="106"/>
      <c r="IA837" s="106"/>
      <c r="IB837" s="106"/>
      <c r="IC837" s="106"/>
      <c r="ID837" s="106"/>
      <c r="IE837" s="106"/>
      <c r="IF837" s="106"/>
    </row>
    <row r="838" spans="1:240" s="20" customFormat="1" ht="12.75" hidden="1" customHeight="1">
      <c r="A838" s="168" t="s">
        <v>1792</v>
      </c>
      <c r="B838" s="169" t="s">
        <v>1793</v>
      </c>
      <c r="C838" s="170" t="s">
        <v>126</v>
      </c>
      <c r="D838" s="60"/>
      <c r="E838" s="60">
        <v>-350.03</v>
      </c>
      <c r="HP838" s="106"/>
      <c r="HQ838" s="106"/>
      <c r="HR838" s="106"/>
      <c r="HS838" s="106"/>
      <c r="HT838" s="106"/>
      <c r="HU838" s="106"/>
      <c r="HV838" s="106"/>
      <c r="HW838" s="106"/>
      <c r="HX838" s="106"/>
      <c r="HY838" s="106"/>
      <c r="HZ838" s="106"/>
      <c r="IA838" s="106"/>
      <c r="IB838" s="106"/>
      <c r="IC838" s="106"/>
      <c r="ID838" s="106"/>
      <c r="IE838" s="106"/>
      <c r="IF838" s="106"/>
    </row>
    <row r="839" spans="1:240" s="20" customFormat="1" ht="12.75" hidden="1" customHeight="1">
      <c r="A839" s="97" t="s">
        <v>1798</v>
      </c>
      <c r="B839" s="117" t="s">
        <v>1799</v>
      </c>
      <c r="C839" s="139" t="s">
        <v>126</v>
      </c>
      <c r="D839" s="60">
        <v>-124.45</v>
      </c>
      <c r="E839" s="60">
        <v>-7.5</v>
      </c>
      <c r="HP839" s="106"/>
      <c r="HQ839" s="106"/>
      <c r="HR839" s="106"/>
      <c r="HS839" s="106"/>
      <c r="HT839" s="106"/>
      <c r="HU839" s="106"/>
      <c r="HV839" s="106"/>
      <c r="HW839" s="106"/>
      <c r="HX839" s="106"/>
      <c r="HY839" s="106"/>
      <c r="HZ839" s="106"/>
      <c r="IA839" s="106"/>
      <c r="IB839" s="106"/>
      <c r="IC839" s="106"/>
      <c r="ID839" s="106"/>
      <c r="IE839" s="106"/>
      <c r="IF839" s="106"/>
    </row>
    <row r="840" spans="1:240" s="20" customFormat="1" ht="12.75" hidden="1" customHeight="1">
      <c r="A840" s="97" t="s">
        <v>1798</v>
      </c>
      <c r="B840" s="117" t="s">
        <v>1799</v>
      </c>
      <c r="C840" s="139" t="s">
        <v>126</v>
      </c>
      <c r="D840" s="60">
        <v>-356</v>
      </c>
      <c r="E840" s="60"/>
      <c r="HP840" s="106"/>
      <c r="HQ840" s="106"/>
      <c r="HR840" s="106"/>
      <c r="HS840" s="106"/>
      <c r="HT840" s="106"/>
      <c r="HU840" s="106"/>
      <c r="HV840" s="106"/>
      <c r="HW840" s="106"/>
      <c r="HX840" s="106"/>
      <c r="HY840" s="106"/>
      <c r="HZ840" s="106"/>
      <c r="IA840" s="106"/>
      <c r="IB840" s="106"/>
      <c r="IC840" s="106"/>
      <c r="ID840" s="106"/>
      <c r="IE840" s="106"/>
      <c r="IF840" s="106"/>
    </row>
    <row r="841" spans="1:240" s="20" customFormat="1" ht="12.75" hidden="1" customHeight="1">
      <c r="A841" s="97" t="s">
        <v>1800</v>
      </c>
      <c r="B841" s="117" t="s">
        <v>1801</v>
      </c>
      <c r="C841" s="139" t="s">
        <v>29</v>
      </c>
      <c r="D841" s="60">
        <v>-152.21</v>
      </c>
      <c r="E841" s="60">
        <v>-63.91</v>
      </c>
      <c r="HP841" s="106"/>
      <c r="HQ841" s="106"/>
      <c r="HR841" s="106"/>
      <c r="HS841" s="106"/>
      <c r="HT841" s="106"/>
      <c r="HU841" s="106"/>
      <c r="HV841" s="106"/>
      <c r="HW841" s="106"/>
      <c r="HX841" s="106"/>
      <c r="HY841" s="106"/>
      <c r="HZ841" s="106"/>
      <c r="IA841" s="106"/>
      <c r="IB841" s="106"/>
      <c r="IC841" s="106"/>
      <c r="ID841" s="106"/>
      <c r="IE841" s="106"/>
      <c r="IF841" s="106"/>
    </row>
    <row r="842" spans="1:240" s="20" customFormat="1" ht="12.75" hidden="1" customHeight="1">
      <c r="A842" s="97" t="s">
        <v>1186</v>
      </c>
      <c r="B842" s="117" t="s">
        <v>1187</v>
      </c>
      <c r="C842" s="139" t="s">
        <v>29</v>
      </c>
      <c r="D842" s="60">
        <v>-52.24</v>
      </c>
      <c r="E842" s="60">
        <v>-115.22</v>
      </c>
      <c r="HP842" s="106"/>
      <c r="HQ842" s="106"/>
      <c r="HR842" s="106"/>
      <c r="HS842" s="106"/>
      <c r="HT842" s="106"/>
      <c r="HU842" s="106"/>
      <c r="HV842" s="106"/>
      <c r="HW842" s="106"/>
      <c r="HX842" s="106"/>
      <c r="HY842" s="106"/>
      <c r="HZ842" s="106"/>
      <c r="IA842" s="106"/>
      <c r="IB842" s="106"/>
      <c r="IC842" s="106"/>
      <c r="ID842" s="106"/>
      <c r="IE842" s="106"/>
      <c r="IF842" s="106"/>
    </row>
    <row r="843" spans="1:240" s="20" customFormat="1" ht="12.75" hidden="1" customHeight="1">
      <c r="A843" s="97" t="s">
        <v>1190</v>
      </c>
      <c r="B843" s="117" t="s">
        <v>1191</v>
      </c>
      <c r="C843" s="139" t="s">
        <v>542</v>
      </c>
      <c r="D843" s="60"/>
      <c r="E843" s="60"/>
      <c r="HP843" s="106"/>
      <c r="HQ843" s="106"/>
      <c r="HR843" s="106"/>
      <c r="HS843" s="106"/>
      <c r="HT843" s="106"/>
      <c r="HU843" s="106"/>
      <c r="HV843" s="106"/>
      <c r="HW843" s="106"/>
      <c r="HX843" s="106"/>
      <c r="HY843" s="106"/>
      <c r="HZ843" s="106"/>
      <c r="IA843" s="106"/>
      <c r="IB843" s="106"/>
      <c r="IC843" s="106"/>
      <c r="ID843" s="106"/>
      <c r="IE843" s="106"/>
      <c r="IF843" s="106"/>
    </row>
    <row r="844" spans="1:240" s="20" customFormat="1" ht="12.75" hidden="1" customHeight="1">
      <c r="A844" s="97" t="s">
        <v>1200</v>
      </c>
      <c r="B844" s="117" t="s">
        <v>1813</v>
      </c>
      <c r="C844" s="139" t="s">
        <v>126</v>
      </c>
      <c r="D844" s="60">
        <v>-3450</v>
      </c>
      <c r="E844" s="60">
        <v>-2280</v>
      </c>
      <c r="HP844" s="106"/>
      <c r="HQ844" s="106"/>
      <c r="HR844" s="106"/>
      <c r="HS844" s="106"/>
      <c r="HT844" s="106"/>
      <c r="HU844" s="106"/>
      <c r="HV844" s="106"/>
      <c r="HW844" s="106"/>
      <c r="HX844" s="106"/>
      <c r="HY844" s="106"/>
      <c r="HZ844" s="106"/>
      <c r="IA844" s="106"/>
      <c r="IB844" s="106"/>
      <c r="IC844" s="106"/>
      <c r="ID844" s="106"/>
      <c r="IE844" s="106"/>
      <c r="IF844" s="106"/>
    </row>
    <row r="845" spans="1:240" s="20" customFormat="1" ht="12.75" hidden="1" customHeight="1">
      <c r="A845" s="97" t="s">
        <v>1214</v>
      </c>
      <c r="B845" s="117" t="s">
        <v>1215</v>
      </c>
      <c r="C845" s="139" t="s">
        <v>29</v>
      </c>
      <c r="D845" s="60">
        <v>-58.41</v>
      </c>
      <c r="E845" s="60">
        <v>-677.89</v>
      </c>
      <c r="HP845" s="106"/>
      <c r="HQ845" s="106"/>
      <c r="HR845" s="106"/>
      <c r="HS845" s="106"/>
      <c r="HT845" s="106"/>
      <c r="HU845" s="106"/>
      <c r="HV845" s="106"/>
      <c r="HW845" s="106"/>
      <c r="HX845" s="106"/>
      <c r="HY845" s="106"/>
      <c r="HZ845" s="106"/>
      <c r="IA845" s="106"/>
      <c r="IB845" s="106"/>
      <c r="IC845" s="106"/>
      <c r="ID845" s="106"/>
      <c r="IE845" s="106"/>
      <c r="IF845" s="106"/>
    </row>
    <row r="846" spans="1:240" s="20" customFormat="1" ht="12.75" hidden="1" customHeight="1">
      <c r="A846" s="97" t="s">
        <v>1218</v>
      </c>
      <c r="B846" s="97" t="s">
        <v>1219</v>
      </c>
      <c r="C846" s="139" t="s">
        <v>29</v>
      </c>
      <c r="D846" s="60">
        <v>-5946.18</v>
      </c>
      <c r="E846" s="60">
        <v>-3829.86</v>
      </c>
      <c r="HP846" s="106"/>
      <c r="HQ846" s="106"/>
      <c r="HR846" s="106"/>
      <c r="HS846" s="106"/>
      <c r="HT846" s="106"/>
      <c r="HU846" s="106"/>
      <c r="HV846" s="106"/>
      <c r="HW846" s="106"/>
      <c r="HX846" s="106"/>
      <c r="HY846" s="106"/>
      <c r="HZ846" s="106"/>
      <c r="IA846" s="106"/>
      <c r="IB846" s="106"/>
      <c r="IC846" s="106"/>
      <c r="ID846" s="106"/>
      <c r="IE846" s="106"/>
      <c r="IF846" s="106"/>
    </row>
    <row r="847" spans="1:240" s="20" customFormat="1" ht="12.75" hidden="1" customHeight="1">
      <c r="A847" s="97" t="s">
        <v>1243</v>
      </c>
      <c r="B847" s="117" t="s">
        <v>1238</v>
      </c>
      <c r="C847" s="139" t="s">
        <v>29</v>
      </c>
      <c r="D847" s="60">
        <v>-61.78</v>
      </c>
      <c r="E847" s="60">
        <v>-534.15</v>
      </c>
      <c r="HP847" s="106"/>
      <c r="HQ847" s="106"/>
      <c r="HR847" s="106"/>
      <c r="HS847" s="106"/>
      <c r="HT847" s="106"/>
      <c r="HU847" s="106"/>
      <c r="HV847" s="106"/>
      <c r="HW847" s="106"/>
      <c r="HX847" s="106"/>
      <c r="HY847" s="106"/>
      <c r="HZ847" s="106"/>
      <c r="IA847" s="106"/>
      <c r="IB847" s="106"/>
      <c r="IC847" s="106"/>
      <c r="ID847" s="106"/>
      <c r="IE847" s="106"/>
      <c r="IF847" s="106"/>
    </row>
    <row r="848" spans="1:240" s="20" customFormat="1" ht="12.75" hidden="1" customHeight="1">
      <c r="A848" s="97" t="s">
        <v>1279</v>
      </c>
      <c r="B848" s="117" t="s">
        <v>1280</v>
      </c>
      <c r="C848" s="139" t="s">
        <v>29</v>
      </c>
      <c r="D848" s="60">
        <v>-11274.23</v>
      </c>
      <c r="E848" s="60">
        <v>-10644.1</v>
      </c>
      <c r="HP848" s="106"/>
      <c r="HQ848" s="106"/>
      <c r="HR848" s="106"/>
      <c r="HS848" s="106"/>
      <c r="HT848" s="106"/>
      <c r="HU848" s="106"/>
      <c r="HV848" s="106"/>
      <c r="HW848" s="106"/>
      <c r="HX848" s="106"/>
      <c r="HY848" s="106"/>
      <c r="HZ848" s="106"/>
      <c r="IA848" s="106"/>
      <c r="IB848" s="106"/>
      <c r="IC848" s="106"/>
      <c r="ID848" s="106"/>
      <c r="IE848" s="106"/>
      <c r="IF848" s="106"/>
    </row>
    <row r="849" spans="1:240" s="20" customFormat="1" ht="12.75" hidden="1" customHeight="1">
      <c r="A849" s="97" t="s">
        <v>1281</v>
      </c>
      <c r="B849" s="117" t="s">
        <v>1282</v>
      </c>
      <c r="C849" s="139" t="s">
        <v>32</v>
      </c>
      <c r="D849" s="60">
        <v>-4702.97</v>
      </c>
      <c r="E849" s="60">
        <v>-4436.95</v>
      </c>
      <c r="HP849" s="106"/>
      <c r="HQ849" s="106"/>
      <c r="HR849" s="106"/>
      <c r="HS849" s="106"/>
      <c r="HT849" s="106"/>
      <c r="HU849" s="106"/>
      <c r="HV849" s="106"/>
      <c r="HW849" s="106"/>
      <c r="HX849" s="106"/>
      <c r="HY849" s="106"/>
      <c r="HZ849" s="106"/>
      <c r="IA849" s="106"/>
      <c r="IB849" s="106"/>
      <c r="IC849" s="106"/>
      <c r="ID849" s="106"/>
      <c r="IE849" s="106"/>
      <c r="IF849" s="106"/>
    </row>
    <row r="850" spans="1:240" s="20" customFormat="1" ht="12.75" hidden="1" customHeight="1">
      <c r="A850" s="97" t="s">
        <v>1283</v>
      </c>
      <c r="B850" s="117" t="s">
        <v>1284</v>
      </c>
      <c r="C850" s="139" t="s">
        <v>35</v>
      </c>
      <c r="D850" s="60">
        <v>-2820.28</v>
      </c>
      <c r="E850" s="60">
        <v>-2662.09</v>
      </c>
      <c r="HP850" s="106"/>
      <c r="HQ850" s="106"/>
      <c r="HR850" s="106"/>
      <c r="HS850" s="106"/>
      <c r="HT850" s="106"/>
      <c r="HU850" s="106"/>
      <c r="HV850" s="106"/>
      <c r="HW850" s="106"/>
      <c r="HX850" s="106"/>
      <c r="HY850" s="106"/>
      <c r="HZ850" s="106"/>
      <c r="IA850" s="106"/>
      <c r="IB850" s="106"/>
      <c r="IC850" s="106"/>
      <c r="ID850" s="106"/>
      <c r="IE850" s="106"/>
      <c r="IF850" s="106"/>
    </row>
    <row r="851" spans="1:240" s="20" customFormat="1" ht="12.75" hidden="1" customHeight="1">
      <c r="A851" s="97" t="s">
        <v>1287</v>
      </c>
      <c r="B851" s="117" t="s">
        <v>1288</v>
      </c>
      <c r="C851" s="139" t="s">
        <v>29</v>
      </c>
      <c r="D851" s="60">
        <v>-849.12</v>
      </c>
      <c r="E851" s="60">
        <v>-170.79</v>
      </c>
      <c r="HP851" s="106"/>
      <c r="HQ851" s="106"/>
      <c r="HR851" s="106"/>
      <c r="HS851" s="106"/>
      <c r="HT851" s="106"/>
      <c r="HU851" s="106"/>
      <c r="HV851" s="106"/>
      <c r="HW851" s="106"/>
      <c r="HX851" s="106"/>
      <c r="HY851" s="106"/>
      <c r="HZ851" s="106"/>
      <c r="IA851" s="106"/>
      <c r="IB851" s="106"/>
      <c r="IC851" s="106"/>
      <c r="ID851" s="106"/>
      <c r="IE851" s="106"/>
      <c r="IF851" s="106"/>
    </row>
    <row r="852" spans="1:240" s="20" customFormat="1" ht="12.75" hidden="1" customHeight="1">
      <c r="A852" s="97" t="s">
        <v>1289</v>
      </c>
      <c r="B852" s="117" t="s">
        <v>1290</v>
      </c>
      <c r="C852" s="139" t="s">
        <v>32</v>
      </c>
      <c r="D852" s="60">
        <v>-353.92</v>
      </c>
      <c r="E852" s="60">
        <v>-71.17</v>
      </c>
      <c r="HP852" s="106"/>
      <c r="HQ852" s="106"/>
      <c r="HR852" s="106"/>
      <c r="HS852" s="106"/>
      <c r="HT852" s="106"/>
      <c r="HU852" s="106"/>
      <c r="HV852" s="106"/>
      <c r="HW852" s="106"/>
      <c r="HX852" s="106"/>
      <c r="HY852" s="106"/>
      <c r="HZ852" s="106"/>
      <c r="IA852" s="106"/>
      <c r="IB852" s="106"/>
      <c r="IC852" s="106"/>
      <c r="ID852" s="106"/>
      <c r="IE852" s="106"/>
      <c r="IF852" s="106"/>
    </row>
    <row r="853" spans="1:240" s="20" customFormat="1" ht="12.75" hidden="1" customHeight="1">
      <c r="A853" s="97" t="s">
        <v>1291</v>
      </c>
      <c r="B853" s="117" t="s">
        <v>1292</v>
      </c>
      <c r="C853" s="139" t="s">
        <v>35</v>
      </c>
      <c r="D853" s="60">
        <v>-212.45</v>
      </c>
      <c r="E853" s="60">
        <v>-42.73</v>
      </c>
      <c r="HP853" s="106"/>
      <c r="HQ853" s="106"/>
      <c r="HR853" s="106"/>
      <c r="HS853" s="106"/>
      <c r="HT853" s="106"/>
      <c r="HU853" s="106"/>
      <c r="HV853" s="106"/>
      <c r="HW853" s="106"/>
      <c r="HX853" s="106"/>
      <c r="HY853" s="106"/>
      <c r="HZ853" s="106"/>
      <c r="IA853" s="106"/>
      <c r="IB853" s="106"/>
      <c r="IC853" s="106"/>
      <c r="ID853" s="106"/>
      <c r="IE853" s="106"/>
      <c r="IF853" s="106"/>
    </row>
    <row r="854" spans="1:240" s="20" customFormat="1" ht="26.25" hidden="1" customHeight="1">
      <c r="A854" s="114" t="s">
        <v>1293</v>
      </c>
      <c r="B854" s="167" t="s">
        <v>1294</v>
      </c>
      <c r="C854" s="109" t="s">
        <v>123</v>
      </c>
      <c r="D854" s="60"/>
      <c r="E854" s="60">
        <v>-58.88</v>
      </c>
      <c r="HP854" s="106"/>
      <c r="HQ854" s="106"/>
      <c r="HR854" s="106"/>
      <c r="HS854" s="106"/>
      <c r="HT854" s="106"/>
      <c r="HU854" s="106"/>
      <c r="HV854" s="106"/>
      <c r="HW854" s="106"/>
      <c r="HX854" s="106"/>
      <c r="HY854" s="106"/>
      <c r="HZ854" s="106"/>
      <c r="IA854" s="106"/>
      <c r="IB854" s="106"/>
      <c r="IC854" s="106"/>
      <c r="ID854" s="106"/>
      <c r="IE854" s="106"/>
      <c r="IF854" s="106"/>
    </row>
    <row r="855" spans="1:240" s="20" customFormat="1" ht="18" hidden="1" customHeight="1">
      <c r="A855" s="97" t="s">
        <v>1866</v>
      </c>
      <c r="B855" s="117" t="s">
        <v>1867</v>
      </c>
      <c r="C855" s="139" t="s">
        <v>29</v>
      </c>
      <c r="D855" s="60">
        <v>-85.12</v>
      </c>
      <c r="E855" s="60">
        <v>-378.99</v>
      </c>
      <c r="HP855" s="106"/>
      <c r="HQ855" s="106"/>
      <c r="HR855" s="106"/>
      <c r="HS855" s="106"/>
      <c r="HT855" s="106"/>
      <c r="HU855" s="106"/>
      <c r="HV855" s="106"/>
      <c r="HW855" s="106"/>
      <c r="HX855" s="106"/>
      <c r="HY855" s="106"/>
      <c r="HZ855" s="106"/>
      <c r="IA855" s="106"/>
      <c r="IB855" s="106"/>
      <c r="IC855" s="106"/>
      <c r="ID855" s="106"/>
      <c r="IE855" s="106"/>
      <c r="IF855" s="106"/>
    </row>
    <row r="856" spans="1:240" s="20" customFormat="1" ht="18" hidden="1" customHeight="1">
      <c r="A856" s="97" t="s">
        <v>1868</v>
      </c>
      <c r="B856" s="117" t="s">
        <v>1869</v>
      </c>
      <c r="C856" s="139" t="s">
        <v>29</v>
      </c>
      <c r="D856" s="60">
        <v>-2329.8200000000002</v>
      </c>
      <c r="E856" s="60">
        <v>-10881.41</v>
      </c>
      <c r="HP856" s="106"/>
      <c r="HQ856" s="106"/>
      <c r="HR856" s="106"/>
      <c r="HS856" s="106"/>
      <c r="HT856" s="106"/>
      <c r="HU856" s="106"/>
      <c r="HV856" s="106"/>
      <c r="HW856" s="106"/>
      <c r="HX856" s="106"/>
      <c r="HY856" s="106"/>
      <c r="HZ856" s="106"/>
      <c r="IA856" s="106"/>
      <c r="IB856" s="106"/>
      <c r="IC856" s="106"/>
      <c r="ID856" s="106"/>
      <c r="IE856" s="106"/>
      <c r="IF856" s="106"/>
    </row>
    <row r="857" spans="1:240" s="20" customFormat="1" ht="18" hidden="1" customHeight="1">
      <c r="A857" s="97" t="s">
        <v>1313</v>
      </c>
      <c r="B857" s="117" t="s">
        <v>1314</v>
      </c>
      <c r="C857" s="139" t="s">
        <v>224</v>
      </c>
      <c r="D857" s="60"/>
      <c r="E857" s="60"/>
      <c r="HP857" s="106"/>
      <c r="HQ857" s="106"/>
      <c r="HR857" s="106"/>
      <c r="HS857" s="106"/>
      <c r="HT857" s="106"/>
      <c r="HU857" s="106"/>
      <c r="HV857" s="106"/>
      <c r="HW857" s="106"/>
      <c r="HX857" s="106"/>
      <c r="HY857" s="106"/>
      <c r="HZ857" s="106"/>
      <c r="IA857" s="106"/>
      <c r="IB857" s="106"/>
      <c r="IC857" s="106"/>
      <c r="ID857" s="106"/>
      <c r="IE857" s="106"/>
      <c r="IF857" s="106"/>
    </row>
    <row r="858" spans="1:240" s="20" customFormat="1" ht="27" hidden="1" customHeight="1">
      <c r="A858" s="97" t="s">
        <v>1872</v>
      </c>
      <c r="B858" s="117" t="s">
        <v>1873</v>
      </c>
      <c r="C858" s="139" t="s">
        <v>29</v>
      </c>
      <c r="D858" s="60"/>
      <c r="E858" s="60"/>
      <c r="HP858" s="106"/>
      <c r="HQ858" s="106"/>
      <c r="HR858" s="106"/>
      <c r="HS858" s="106"/>
      <c r="HT858" s="106"/>
      <c r="HU858" s="106"/>
      <c r="HV858" s="106"/>
      <c r="HW858" s="106"/>
      <c r="HX858" s="106"/>
      <c r="HY858" s="106"/>
      <c r="HZ858" s="106"/>
      <c r="IA858" s="106"/>
      <c r="IB858" s="106"/>
      <c r="IC858" s="106"/>
      <c r="ID858" s="106"/>
      <c r="IE858" s="106"/>
      <c r="IF858" s="106"/>
    </row>
    <row r="859" spans="1:240" s="20" customFormat="1" ht="20.25" hidden="1" customHeight="1">
      <c r="A859" s="97" t="s">
        <v>1321</v>
      </c>
      <c r="B859" s="117" t="s">
        <v>1322</v>
      </c>
      <c r="C859" s="139" t="s">
        <v>29</v>
      </c>
      <c r="D859" s="60">
        <v>-15459.21</v>
      </c>
      <c r="E859" s="60">
        <v>-3445.88</v>
      </c>
      <c r="HP859" s="106"/>
      <c r="HQ859" s="106"/>
      <c r="HR859" s="106"/>
      <c r="HS859" s="106"/>
      <c r="HT859" s="106"/>
      <c r="HU859" s="106"/>
      <c r="HV859" s="106"/>
      <c r="HW859" s="106"/>
      <c r="HX859" s="106"/>
      <c r="HY859" s="106"/>
      <c r="HZ859" s="106"/>
      <c r="IA859" s="106"/>
      <c r="IB859" s="106"/>
      <c r="IC859" s="106"/>
      <c r="ID859" s="106"/>
      <c r="IE859" s="106"/>
      <c r="IF859" s="106"/>
    </row>
    <row r="860" spans="1:240" s="20" customFormat="1" ht="15.75" hidden="1" customHeight="1">
      <c r="A860" s="168" t="s">
        <v>1882</v>
      </c>
      <c r="B860" s="169" t="s">
        <v>1883</v>
      </c>
      <c r="C860" s="170" t="s">
        <v>224</v>
      </c>
      <c r="D860" s="60">
        <v>-33.28</v>
      </c>
      <c r="E860" s="60">
        <v>-84.43</v>
      </c>
      <c r="HP860" s="106"/>
      <c r="HQ860" s="106"/>
      <c r="HR860" s="106"/>
      <c r="HS860" s="106"/>
      <c r="HT860" s="106"/>
      <c r="HU860" s="106"/>
      <c r="HV860" s="106"/>
      <c r="HW860" s="106"/>
      <c r="HX860" s="106"/>
      <c r="HY860" s="106"/>
      <c r="HZ860" s="106"/>
      <c r="IA860" s="106"/>
      <c r="IB860" s="106"/>
      <c r="IC860" s="106"/>
      <c r="ID860" s="106"/>
      <c r="IE860" s="106"/>
      <c r="IF860" s="106"/>
    </row>
    <row r="861" spans="1:240" s="20" customFormat="1" ht="12.75" hidden="1" customHeight="1">
      <c r="A861" s="97" t="s">
        <v>1997</v>
      </c>
      <c r="B861" s="117" t="s">
        <v>1877</v>
      </c>
      <c r="C861" s="139" t="s">
        <v>126</v>
      </c>
      <c r="D861" s="60"/>
      <c r="E861" s="60">
        <v>-750</v>
      </c>
      <c r="HP861" s="106"/>
      <c r="HQ861" s="106"/>
      <c r="HR861" s="106"/>
      <c r="HS861" s="106"/>
      <c r="HT861" s="106"/>
      <c r="HU861" s="106"/>
      <c r="HV861" s="106"/>
      <c r="HW861" s="106"/>
      <c r="HX861" s="106"/>
      <c r="HY861" s="106"/>
      <c r="HZ861" s="106"/>
      <c r="IA861" s="106"/>
      <c r="IB861" s="106"/>
      <c r="IC861" s="106"/>
      <c r="ID861" s="106"/>
      <c r="IE861" s="106"/>
      <c r="IF861" s="106"/>
    </row>
    <row r="862" spans="1:240" s="20" customFormat="1" ht="12.75" hidden="1" customHeight="1">
      <c r="A862" s="168" t="s">
        <v>1886</v>
      </c>
      <c r="B862" s="169" t="s">
        <v>1887</v>
      </c>
      <c r="C862" s="170" t="s">
        <v>542</v>
      </c>
      <c r="D862" s="60"/>
      <c r="E862" s="60">
        <v>-334.24</v>
      </c>
      <c r="HP862" s="106"/>
      <c r="HQ862" s="106"/>
      <c r="HR862" s="106"/>
      <c r="HS862" s="106"/>
      <c r="HT862" s="106"/>
      <c r="HU862" s="106"/>
      <c r="HV862" s="106"/>
      <c r="HW862" s="106"/>
      <c r="HX862" s="106"/>
      <c r="HY862" s="106"/>
      <c r="HZ862" s="106"/>
      <c r="IA862" s="106"/>
      <c r="IB862" s="106"/>
      <c r="IC862" s="106"/>
      <c r="ID862" s="106"/>
      <c r="IE862" s="106"/>
      <c r="IF862" s="106"/>
    </row>
    <row r="863" spans="1:240" s="20" customFormat="1" ht="12.75" hidden="1" customHeight="1">
      <c r="A863" s="97" t="s">
        <v>1910</v>
      </c>
      <c r="B863" s="117" t="s">
        <v>1911</v>
      </c>
      <c r="C863" s="139" t="s">
        <v>537</v>
      </c>
      <c r="D863" s="60">
        <v>-12.67</v>
      </c>
      <c r="E863" s="60"/>
      <c r="HP863" s="106"/>
      <c r="HQ863" s="106"/>
      <c r="HR863" s="106"/>
      <c r="HS863" s="106"/>
      <c r="HT863" s="106"/>
      <c r="HU863" s="106"/>
      <c r="HV863" s="106"/>
      <c r="HW863" s="106"/>
      <c r="HX863" s="106"/>
      <c r="HY863" s="106"/>
      <c r="HZ863" s="106"/>
      <c r="IA863" s="106"/>
      <c r="IB863" s="106"/>
      <c r="IC863" s="106"/>
      <c r="ID863" s="106"/>
      <c r="IE863" s="106"/>
      <c r="IF863" s="106"/>
    </row>
    <row r="864" spans="1:240" s="20" customFormat="1" ht="20.25" hidden="1" customHeight="1">
      <c r="A864" s="97" t="s">
        <v>1394</v>
      </c>
      <c r="B864" s="117" t="s">
        <v>1395</v>
      </c>
      <c r="C864" s="139" t="s">
        <v>545</v>
      </c>
      <c r="D864" s="60">
        <v>-59.72</v>
      </c>
      <c r="E864" s="60"/>
      <c r="HP864" s="106"/>
      <c r="HQ864" s="106"/>
      <c r="HR864" s="106"/>
      <c r="HS864" s="106"/>
      <c r="HT864" s="106"/>
      <c r="HU864" s="106"/>
      <c r="HV864" s="106"/>
      <c r="HW864" s="106"/>
      <c r="HX864" s="106"/>
      <c r="HY864" s="106"/>
      <c r="HZ864" s="106"/>
      <c r="IA864" s="106"/>
      <c r="IB864" s="106"/>
      <c r="IC864" s="106"/>
      <c r="ID864" s="106"/>
      <c r="IE864" s="106"/>
      <c r="IF864" s="106"/>
    </row>
    <row r="865" spans="1:240" s="20" customFormat="1" ht="20.25" hidden="1" customHeight="1">
      <c r="A865" s="97" t="s">
        <v>1474</v>
      </c>
      <c r="B865" s="117" t="s">
        <v>1965</v>
      </c>
      <c r="C865" s="139" t="s">
        <v>545</v>
      </c>
      <c r="D865" s="60">
        <v>-11.18</v>
      </c>
      <c r="E865" s="60">
        <v>-2.23</v>
      </c>
      <c r="HP865" s="106"/>
      <c r="HQ865" s="106"/>
      <c r="HR865" s="106"/>
      <c r="HS865" s="106"/>
      <c r="HT865" s="106"/>
      <c r="HU865" s="106"/>
      <c r="HV865" s="106"/>
      <c r="HW865" s="106"/>
      <c r="HX865" s="106"/>
      <c r="HY865" s="106"/>
      <c r="HZ865" s="106"/>
      <c r="IA865" s="106"/>
      <c r="IB865" s="106"/>
      <c r="IC865" s="106"/>
      <c r="ID865" s="106"/>
      <c r="IE865" s="106"/>
      <c r="IF865" s="106"/>
    </row>
    <row r="866" spans="1:240" s="88" customFormat="1" ht="11.25" customHeight="1">
      <c r="A866" s="129"/>
      <c r="B866" s="158" t="s">
        <v>1527</v>
      </c>
      <c r="C866" s="131"/>
      <c r="D866" s="128">
        <f>SUM(D867:D912)</f>
        <v>-101512.22</v>
      </c>
      <c r="E866" s="128">
        <f>SUM(E867:E912)</f>
        <v>-65570.37</v>
      </c>
      <c r="HP866" s="89"/>
      <c r="HQ866" s="89"/>
      <c r="HR866" s="89"/>
      <c r="HS866" s="89"/>
      <c r="HT866" s="89"/>
      <c r="HU866" s="89"/>
      <c r="HV866" s="89"/>
      <c r="HW866" s="89"/>
      <c r="HX866" s="89"/>
      <c r="HY866" s="89"/>
      <c r="HZ866" s="89"/>
      <c r="IA866" s="89"/>
      <c r="IB866" s="89"/>
      <c r="IC866" s="89"/>
      <c r="ID866" s="89"/>
      <c r="IE866" s="89"/>
      <c r="IF866" s="89"/>
    </row>
    <row r="867" spans="1:240" s="20" customFormat="1" ht="12.75" hidden="1" customHeight="1">
      <c r="A867" s="97" t="s">
        <v>28</v>
      </c>
      <c r="B867" s="117" t="s">
        <v>30</v>
      </c>
      <c r="C867" s="139" t="s">
        <v>29</v>
      </c>
      <c r="D867" s="60">
        <v>-10614.27</v>
      </c>
      <c r="E867" s="60">
        <v>-5951.04</v>
      </c>
      <c r="HP867" s="106"/>
      <c r="HQ867" s="106"/>
      <c r="HR867" s="106"/>
      <c r="HS867" s="106"/>
      <c r="HT867" s="106"/>
      <c r="HU867" s="106"/>
      <c r="HV867" s="106"/>
      <c r="HW867" s="106"/>
      <c r="HX867" s="106"/>
      <c r="HY867" s="106"/>
      <c r="HZ867" s="106"/>
      <c r="IA867" s="106"/>
      <c r="IB867" s="106"/>
      <c r="IC867" s="106"/>
      <c r="ID867" s="106"/>
      <c r="IE867" s="106"/>
      <c r="IF867" s="106"/>
    </row>
    <row r="868" spans="1:240" s="20" customFormat="1" ht="12.75" hidden="1" customHeight="1">
      <c r="A868" s="97" t="s">
        <v>31</v>
      </c>
      <c r="B868" s="117" t="s">
        <v>33</v>
      </c>
      <c r="C868" s="139" t="s">
        <v>32</v>
      </c>
      <c r="D868" s="60">
        <v>-4423.76</v>
      </c>
      <c r="E868" s="60">
        <v>-2480.0100000000002</v>
      </c>
      <c r="HP868" s="106"/>
      <c r="HQ868" s="106"/>
      <c r="HR868" s="106"/>
      <c r="HS868" s="106"/>
      <c r="HT868" s="106"/>
      <c r="HU868" s="106"/>
      <c r="HV868" s="106"/>
      <c r="HW868" s="106"/>
      <c r="HX868" s="106"/>
      <c r="HY868" s="106"/>
      <c r="HZ868" s="106"/>
      <c r="IA868" s="106"/>
      <c r="IB868" s="106"/>
      <c r="IC868" s="106"/>
      <c r="ID868" s="106"/>
      <c r="IE868" s="106"/>
      <c r="IF868" s="106"/>
    </row>
    <row r="869" spans="1:240" s="20" customFormat="1" ht="12.75" hidden="1" customHeight="1">
      <c r="A869" s="97" t="s">
        <v>34</v>
      </c>
      <c r="B869" s="117" t="s">
        <v>36</v>
      </c>
      <c r="C869" s="139" t="s">
        <v>35</v>
      </c>
      <c r="D869" s="60">
        <v>-2653.69</v>
      </c>
      <c r="E869" s="60">
        <v>-1487.85</v>
      </c>
      <c r="HP869" s="106"/>
      <c r="HQ869" s="106"/>
      <c r="HR869" s="106"/>
      <c r="HS869" s="106"/>
      <c r="HT869" s="106"/>
      <c r="HU869" s="106"/>
      <c r="HV869" s="106"/>
      <c r="HW869" s="106"/>
      <c r="HX869" s="106"/>
      <c r="HY869" s="106"/>
      <c r="HZ869" s="106"/>
      <c r="IA869" s="106"/>
      <c r="IB869" s="106"/>
      <c r="IC869" s="106"/>
      <c r="ID869" s="106"/>
      <c r="IE869" s="106"/>
      <c r="IF869" s="106"/>
    </row>
    <row r="870" spans="1:240" s="20" customFormat="1" ht="12.75" hidden="1" customHeight="1">
      <c r="A870" s="97" t="s">
        <v>101</v>
      </c>
      <c r="B870" s="117" t="s">
        <v>102</v>
      </c>
      <c r="C870" s="98" t="s">
        <v>29</v>
      </c>
      <c r="D870" s="60">
        <v>-4405.3500000000004</v>
      </c>
      <c r="E870" s="60">
        <v>-13121.98</v>
      </c>
      <c r="HP870" s="106"/>
      <c r="HQ870" s="106"/>
      <c r="HR870" s="106"/>
      <c r="HS870" s="106"/>
      <c r="HT870" s="106"/>
      <c r="HU870" s="106"/>
      <c r="HV870" s="106"/>
      <c r="HW870" s="106"/>
      <c r="HX870" s="106"/>
      <c r="HY870" s="106"/>
      <c r="HZ870" s="106"/>
      <c r="IA870" s="106"/>
      <c r="IB870" s="106"/>
      <c r="IC870" s="106"/>
      <c r="ID870" s="106"/>
      <c r="IE870" s="106"/>
      <c r="IF870" s="106"/>
    </row>
    <row r="871" spans="1:240" s="20" customFormat="1" ht="12.75" hidden="1" customHeight="1">
      <c r="A871" s="97" t="s">
        <v>103</v>
      </c>
      <c r="B871" s="117" t="s">
        <v>104</v>
      </c>
      <c r="C871" s="98" t="s">
        <v>32</v>
      </c>
      <c r="D871" s="60">
        <v>-1835.57</v>
      </c>
      <c r="E871" s="60">
        <v>-5467.49</v>
      </c>
      <c r="HP871" s="106"/>
      <c r="HQ871" s="106"/>
      <c r="HR871" s="106"/>
      <c r="HS871" s="106"/>
      <c r="HT871" s="106"/>
      <c r="HU871" s="106"/>
      <c r="HV871" s="106"/>
      <c r="HW871" s="106"/>
      <c r="HX871" s="106"/>
      <c r="HY871" s="106"/>
      <c r="HZ871" s="106"/>
      <c r="IA871" s="106"/>
      <c r="IB871" s="106"/>
      <c r="IC871" s="106"/>
      <c r="ID871" s="106"/>
      <c r="IE871" s="106"/>
      <c r="IF871" s="106"/>
    </row>
    <row r="872" spans="1:240" s="20" customFormat="1" ht="12.75" hidden="1" customHeight="1">
      <c r="A872" s="97" t="s">
        <v>105</v>
      </c>
      <c r="B872" s="117" t="s">
        <v>106</v>
      </c>
      <c r="C872" s="98" t="s">
        <v>35</v>
      </c>
      <c r="D872" s="60">
        <v>-1101.3399999999999</v>
      </c>
      <c r="E872" s="60">
        <v>-3280.5</v>
      </c>
      <c r="HP872" s="106"/>
      <c r="HQ872" s="106"/>
      <c r="HR872" s="106"/>
      <c r="HS872" s="106"/>
      <c r="HT872" s="106"/>
      <c r="HU872" s="106"/>
      <c r="HV872" s="106"/>
      <c r="HW872" s="106"/>
      <c r="HX872" s="106"/>
      <c r="HY872" s="106"/>
      <c r="HZ872" s="106"/>
      <c r="IA872" s="106"/>
      <c r="IB872" s="106"/>
      <c r="IC872" s="106"/>
      <c r="ID872" s="106"/>
      <c r="IE872" s="106"/>
      <c r="IF872" s="106"/>
    </row>
    <row r="873" spans="1:240" s="20" customFormat="1" ht="12.75" hidden="1" customHeight="1">
      <c r="A873" s="97" t="s">
        <v>112</v>
      </c>
      <c r="B873" s="117" t="s">
        <v>113</v>
      </c>
      <c r="C873" s="139" t="s">
        <v>29</v>
      </c>
      <c r="D873" s="60"/>
      <c r="E873" s="60"/>
      <c r="HP873" s="106"/>
      <c r="HQ873" s="106"/>
      <c r="HR873" s="106"/>
      <c r="HS873" s="106"/>
      <c r="HT873" s="106"/>
      <c r="HU873" s="106"/>
      <c r="HV873" s="106"/>
      <c r="HW873" s="106"/>
      <c r="HX873" s="106"/>
      <c r="HY873" s="106"/>
      <c r="HZ873" s="106"/>
      <c r="IA873" s="106"/>
      <c r="IB873" s="106"/>
      <c r="IC873" s="106"/>
      <c r="ID873" s="106"/>
      <c r="IE873" s="106"/>
      <c r="IF873" s="106"/>
    </row>
    <row r="874" spans="1:240" s="20" customFormat="1" ht="12.75" hidden="1" customHeight="1">
      <c r="A874" s="97" t="s">
        <v>114</v>
      </c>
      <c r="B874" s="117" t="s">
        <v>115</v>
      </c>
      <c r="C874" s="139" t="s">
        <v>32</v>
      </c>
      <c r="D874" s="60"/>
      <c r="E874" s="60"/>
      <c r="HP874" s="106"/>
      <c r="HQ874" s="106"/>
      <c r="HR874" s="106"/>
      <c r="HS874" s="106"/>
      <c r="HT874" s="106"/>
      <c r="HU874" s="106"/>
      <c r="HV874" s="106"/>
      <c r="HW874" s="106"/>
      <c r="HX874" s="106"/>
      <c r="HY874" s="106"/>
      <c r="HZ874" s="106"/>
      <c r="IA874" s="106"/>
      <c r="IB874" s="106"/>
      <c r="IC874" s="106"/>
      <c r="ID874" s="106"/>
      <c r="IE874" s="106"/>
      <c r="IF874" s="106"/>
    </row>
    <row r="875" spans="1:240" s="20" customFormat="1" ht="12.75" hidden="1" customHeight="1">
      <c r="A875" s="97" t="s">
        <v>116</v>
      </c>
      <c r="B875" s="117" t="s">
        <v>117</v>
      </c>
      <c r="C875" s="139" t="s">
        <v>35</v>
      </c>
      <c r="D875" s="60"/>
      <c r="E875" s="60"/>
      <c r="HP875" s="106"/>
      <c r="HQ875" s="106"/>
      <c r="HR875" s="106"/>
      <c r="HS875" s="106"/>
      <c r="HT875" s="106"/>
      <c r="HU875" s="106"/>
      <c r="HV875" s="106"/>
      <c r="HW875" s="106"/>
      <c r="HX875" s="106"/>
      <c r="HY875" s="106"/>
      <c r="HZ875" s="106"/>
      <c r="IA875" s="106"/>
      <c r="IB875" s="106"/>
      <c r="IC875" s="106"/>
      <c r="ID875" s="106"/>
      <c r="IE875" s="106"/>
      <c r="IF875" s="106"/>
    </row>
    <row r="876" spans="1:240" s="20" customFormat="1" ht="18" hidden="1" customHeight="1">
      <c r="A876" s="97" t="s">
        <v>128</v>
      </c>
      <c r="B876" s="117" t="s">
        <v>1981</v>
      </c>
      <c r="C876" s="139" t="s">
        <v>29</v>
      </c>
      <c r="D876" s="60">
        <v>-643.44000000000005</v>
      </c>
      <c r="E876" s="60">
        <v>-209.83</v>
      </c>
      <c r="HP876" s="106"/>
      <c r="HQ876" s="106"/>
      <c r="HR876" s="106"/>
      <c r="HS876" s="106"/>
      <c r="HT876" s="106"/>
      <c r="HU876" s="106"/>
      <c r="HV876" s="106"/>
      <c r="HW876" s="106"/>
      <c r="HX876" s="106"/>
      <c r="HY876" s="106"/>
      <c r="HZ876" s="106"/>
      <c r="IA876" s="106"/>
      <c r="IB876" s="106"/>
      <c r="IC876" s="106"/>
      <c r="ID876" s="106"/>
      <c r="IE876" s="106"/>
      <c r="IF876" s="106"/>
    </row>
    <row r="877" spans="1:240" s="20" customFormat="1" ht="12.75" hidden="1" customHeight="1">
      <c r="A877" s="168" t="s">
        <v>132</v>
      </c>
      <c r="B877" s="169" t="s">
        <v>133</v>
      </c>
      <c r="C877" s="170" t="s">
        <v>29</v>
      </c>
      <c r="D877" s="60">
        <v>-12.63</v>
      </c>
      <c r="E877" s="60"/>
      <c r="HP877" s="106"/>
      <c r="HQ877" s="106"/>
      <c r="HR877" s="106"/>
      <c r="HS877" s="106"/>
      <c r="HT877" s="106"/>
      <c r="HU877" s="106"/>
      <c r="HV877" s="106"/>
      <c r="HW877" s="106"/>
      <c r="HX877" s="106"/>
      <c r="HY877" s="106"/>
      <c r="HZ877" s="106"/>
      <c r="IA877" s="106"/>
      <c r="IB877" s="106"/>
      <c r="IC877" s="106"/>
      <c r="ID877" s="106"/>
      <c r="IE877" s="106"/>
      <c r="IF877" s="106"/>
    </row>
    <row r="878" spans="1:240" s="20" customFormat="1" ht="12.75" hidden="1" customHeight="1">
      <c r="A878" s="97" t="s">
        <v>150</v>
      </c>
      <c r="B878" s="117" t="s">
        <v>151</v>
      </c>
      <c r="C878" s="139" t="s">
        <v>29</v>
      </c>
      <c r="D878" s="60">
        <v>-278.32</v>
      </c>
      <c r="E878" s="60"/>
      <c r="HP878" s="106"/>
      <c r="HQ878" s="106"/>
      <c r="HR878" s="106"/>
      <c r="HS878" s="106"/>
      <c r="HT878" s="106"/>
      <c r="HU878" s="106"/>
      <c r="HV878" s="106"/>
      <c r="HW878" s="106"/>
      <c r="HX878" s="106"/>
      <c r="HY878" s="106"/>
      <c r="HZ878" s="106"/>
      <c r="IA878" s="106"/>
      <c r="IB878" s="106"/>
      <c r="IC878" s="106"/>
      <c r="ID878" s="106"/>
      <c r="IE878" s="106"/>
      <c r="IF878" s="106"/>
    </row>
    <row r="879" spans="1:240" s="20" customFormat="1" ht="12.75" hidden="1" customHeight="1">
      <c r="A879" s="97" t="s">
        <v>152</v>
      </c>
      <c r="B879" s="117" t="s">
        <v>153</v>
      </c>
      <c r="C879" s="139" t="s">
        <v>29</v>
      </c>
      <c r="D879" s="60">
        <v>-4250.43</v>
      </c>
      <c r="E879" s="60">
        <v>-6844.03</v>
      </c>
      <c r="HP879" s="106"/>
      <c r="HQ879" s="106"/>
      <c r="HR879" s="106"/>
      <c r="HS879" s="106"/>
      <c r="HT879" s="106"/>
      <c r="HU879" s="106"/>
      <c r="HV879" s="106"/>
      <c r="HW879" s="106"/>
      <c r="HX879" s="106"/>
      <c r="HY879" s="106"/>
      <c r="HZ879" s="106"/>
      <c r="IA879" s="106"/>
      <c r="IB879" s="106"/>
      <c r="IC879" s="106"/>
      <c r="ID879" s="106"/>
      <c r="IE879" s="106"/>
      <c r="IF879" s="106"/>
    </row>
    <row r="880" spans="1:240" s="20" customFormat="1" ht="12.75" hidden="1" customHeight="1">
      <c r="A880" s="97" t="s">
        <v>223</v>
      </c>
      <c r="B880" s="117" t="s">
        <v>225</v>
      </c>
      <c r="C880" s="139" t="s">
        <v>224</v>
      </c>
      <c r="D880" s="60">
        <v>-454.76</v>
      </c>
      <c r="E880" s="60">
        <v>-55.56</v>
      </c>
      <c r="HP880" s="106"/>
      <c r="HQ880" s="106"/>
      <c r="HR880" s="106"/>
      <c r="HS880" s="106"/>
      <c r="HT880" s="106"/>
      <c r="HU880" s="106"/>
      <c r="HV880" s="106"/>
      <c r="HW880" s="106"/>
      <c r="HX880" s="106"/>
      <c r="HY880" s="106"/>
      <c r="HZ880" s="106"/>
      <c r="IA880" s="106"/>
      <c r="IB880" s="106"/>
      <c r="IC880" s="106"/>
      <c r="ID880" s="106"/>
      <c r="IE880" s="106"/>
      <c r="IF880" s="106"/>
    </row>
    <row r="881" spans="1:240" s="20" customFormat="1" ht="12.75" hidden="1" customHeight="1">
      <c r="A881" s="97" t="s">
        <v>1093</v>
      </c>
      <c r="B881" s="117" t="s">
        <v>1094</v>
      </c>
      <c r="C881" s="139" t="s">
        <v>29</v>
      </c>
      <c r="D881" s="60">
        <v>-966.34</v>
      </c>
      <c r="E881" s="60">
        <v>-822.32</v>
      </c>
      <c r="HP881" s="106"/>
      <c r="HQ881" s="106"/>
      <c r="HR881" s="106"/>
      <c r="HS881" s="106"/>
      <c r="HT881" s="106"/>
      <c r="HU881" s="106"/>
      <c r="HV881" s="106"/>
      <c r="HW881" s="106"/>
      <c r="HX881" s="106"/>
      <c r="HY881" s="106"/>
      <c r="HZ881" s="106"/>
      <c r="IA881" s="106"/>
      <c r="IB881" s="106"/>
      <c r="IC881" s="106"/>
      <c r="ID881" s="106"/>
      <c r="IE881" s="106"/>
      <c r="IF881" s="106"/>
    </row>
    <row r="882" spans="1:240" s="20" customFormat="1" ht="12.75" hidden="1" customHeight="1">
      <c r="A882" s="97" t="s">
        <v>1095</v>
      </c>
      <c r="B882" s="117" t="s">
        <v>1096</v>
      </c>
      <c r="C882" s="139" t="s">
        <v>32</v>
      </c>
      <c r="D882" s="60">
        <v>-403.45</v>
      </c>
      <c r="E882" s="60">
        <v>-343.2</v>
      </c>
      <c r="HP882" s="106"/>
      <c r="HQ882" s="106"/>
      <c r="HR882" s="106"/>
      <c r="HS882" s="106"/>
      <c r="HT882" s="106"/>
      <c r="HU882" s="106"/>
      <c r="HV882" s="106"/>
      <c r="HW882" s="106"/>
      <c r="HX882" s="106"/>
      <c r="HY882" s="106"/>
      <c r="HZ882" s="106"/>
      <c r="IA882" s="106"/>
      <c r="IB882" s="106"/>
      <c r="IC882" s="106"/>
      <c r="ID882" s="106"/>
      <c r="IE882" s="106"/>
      <c r="IF882" s="106"/>
    </row>
    <row r="883" spans="1:240" s="20" customFormat="1" ht="12.75" hidden="1" customHeight="1">
      <c r="A883" s="97" t="s">
        <v>1097</v>
      </c>
      <c r="B883" s="117" t="s">
        <v>1098</v>
      </c>
      <c r="C883" s="139" t="s">
        <v>35</v>
      </c>
      <c r="D883" s="60">
        <v>-241.75</v>
      </c>
      <c r="E883" s="60">
        <v>-205.77</v>
      </c>
      <c r="HP883" s="106"/>
      <c r="HQ883" s="106"/>
      <c r="HR883" s="106"/>
      <c r="HS883" s="106"/>
      <c r="HT883" s="106"/>
      <c r="HU883" s="106"/>
      <c r="HV883" s="106"/>
      <c r="HW883" s="106"/>
      <c r="HX883" s="106"/>
      <c r="HY883" s="106"/>
      <c r="HZ883" s="106"/>
      <c r="IA883" s="106"/>
      <c r="IB883" s="106"/>
      <c r="IC883" s="106"/>
      <c r="ID883" s="106"/>
      <c r="IE883" s="106"/>
      <c r="IF883" s="106"/>
    </row>
    <row r="884" spans="1:240" s="20" customFormat="1" ht="12.75" hidden="1" customHeight="1">
      <c r="A884" s="97" t="s">
        <v>1101</v>
      </c>
      <c r="B884" s="117" t="s">
        <v>1102</v>
      </c>
      <c r="C884" s="139" t="s">
        <v>29</v>
      </c>
      <c r="D884" s="60"/>
      <c r="E884" s="60"/>
      <c r="HP884" s="106"/>
      <c r="HQ884" s="106"/>
      <c r="HR884" s="106"/>
      <c r="HS884" s="106"/>
      <c r="HT884" s="106"/>
      <c r="HU884" s="106"/>
      <c r="HV884" s="106"/>
      <c r="HW884" s="106"/>
      <c r="HX884" s="106"/>
      <c r="HY884" s="106"/>
      <c r="HZ884" s="106"/>
      <c r="IA884" s="106"/>
      <c r="IB884" s="106"/>
      <c r="IC884" s="106"/>
      <c r="ID884" s="106"/>
      <c r="IE884" s="106"/>
      <c r="IF884" s="106"/>
    </row>
    <row r="885" spans="1:240" s="20" customFormat="1" ht="12.75" hidden="1" customHeight="1">
      <c r="A885" s="97" t="s">
        <v>1103</v>
      </c>
      <c r="B885" s="117" t="s">
        <v>1104</v>
      </c>
      <c r="C885" s="139" t="s">
        <v>32</v>
      </c>
      <c r="D885" s="60"/>
      <c r="E885" s="60"/>
      <c r="HP885" s="106"/>
      <c r="HQ885" s="106"/>
      <c r="HR885" s="106"/>
      <c r="HS885" s="106"/>
      <c r="HT885" s="106"/>
      <c r="HU885" s="106"/>
      <c r="HV885" s="106"/>
      <c r="HW885" s="106"/>
      <c r="HX885" s="106"/>
      <c r="HY885" s="106"/>
      <c r="HZ885" s="106"/>
      <c r="IA885" s="106"/>
      <c r="IB885" s="106"/>
      <c r="IC885" s="106"/>
      <c r="ID885" s="106"/>
      <c r="IE885" s="106"/>
      <c r="IF885" s="106"/>
    </row>
    <row r="886" spans="1:240" s="20" customFormat="1" ht="12.75" hidden="1" customHeight="1">
      <c r="A886" s="97" t="s">
        <v>1105</v>
      </c>
      <c r="B886" s="117" t="s">
        <v>1106</v>
      </c>
      <c r="C886" s="139" t="s">
        <v>35</v>
      </c>
      <c r="D886" s="60"/>
      <c r="E886" s="60"/>
      <c r="HP886" s="106"/>
      <c r="HQ886" s="106"/>
      <c r="HR886" s="106"/>
      <c r="HS886" s="106"/>
      <c r="HT886" s="106"/>
      <c r="HU886" s="106"/>
      <c r="HV886" s="106"/>
      <c r="HW886" s="106"/>
      <c r="HX886" s="106"/>
      <c r="HY886" s="106"/>
      <c r="HZ886" s="106"/>
      <c r="IA886" s="106"/>
      <c r="IB886" s="106"/>
      <c r="IC886" s="106"/>
      <c r="ID886" s="106"/>
      <c r="IE886" s="106"/>
      <c r="IF886" s="106"/>
    </row>
    <row r="887" spans="1:240" s="20" customFormat="1" ht="12.75" hidden="1" customHeight="1">
      <c r="A887" s="97" t="s">
        <v>1765</v>
      </c>
      <c r="B887" s="117" t="s">
        <v>1991</v>
      </c>
      <c r="C887" s="139" t="s">
        <v>29</v>
      </c>
      <c r="D887" s="60">
        <v>-1.18</v>
      </c>
      <c r="E887" s="60"/>
      <c r="HP887" s="106"/>
      <c r="HQ887" s="106"/>
      <c r="HR887" s="106"/>
      <c r="HS887" s="106"/>
      <c r="HT887" s="106"/>
      <c r="HU887" s="106"/>
      <c r="HV887" s="106"/>
      <c r="HW887" s="106"/>
      <c r="HX887" s="106"/>
      <c r="HY887" s="106"/>
      <c r="HZ887" s="106"/>
      <c r="IA887" s="106"/>
      <c r="IB887" s="106"/>
      <c r="IC887" s="106"/>
      <c r="ID887" s="106"/>
      <c r="IE887" s="106"/>
      <c r="IF887" s="106"/>
    </row>
    <row r="888" spans="1:240" s="20" customFormat="1" ht="12.75" hidden="1" customHeight="1">
      <c r="A888" s="97" t="s">
        <v>1767</v>
      </c>
      <c r="B888" s="117" t="s">
        <v>1992</v>
      </c>
      <c r="C888" s="139" t="s">
        <v>29</v>
      </c>
      <c r="D888" s="60">
        <v>-190.72</v>
      </c>
      <c r="E888" s="60">
        <v>-496.2</v>
      </c>
      <c r="HP888" s="106"/>
      <c r="HQ888" s="106"/>
      <c r="HR888" s="106"/>
      <c r="HS888" s="106"/>
      <c r="HT888" s="106"/>
      <c r="HU888" s="106"/>
      <c r="HV888" s="106"/>
      <c r="HW888" s="106"/>
      <c r="HX888" s="106"/>
      <c r="HY888" s="106"/>
      <c r="HZ888" s="106"/>
      <c r="IA888" s="106"/>
      <c r="IB888" s="106"/>
      <c r="IC888" s="106"/>
      <c r="ID888" s="106"/>
      <c r="IE888" s="106"/>
      <c r="IF888" s="106"/>
    </row>
    <row r="889" spans="1:240" s="20" customFormat="1" ht="18" hidden="1" customHeight="1">
      <c r="A889" s="97" t="s">
        <v>1136</v>
      </c>
      <c r="B889" s="117" t="s">
        <v>1137</v>
      </c>
      <c r="C889" s="139" t="s">
        <v>224</v>
      </c>
      <c r="D889" s="60">
        <v>-8</v>
      </c>
      <c r="E889" s="60">
        <v>-4.4400000000000004</v>
      </c>
      <c r="HP889" s="106"/>
      <c r="HQ889" s="106"/>
      <c r="HR889" s="106"/>
      <c r="HS889" s="106"/>
      <c r="HT889" s="106"/>
      <c r="HU889" s="106"/>
      <c r="HV889" s="106"/>
      <c r="HW889" s="106"/>
      <c r="HX889" s="106"/>
      <c r="HY889" s="106"/>
      <c r="HZ889" s="106"/>
      <c r="IA889" s="106"/>
      <c r="IB889" s="106"/>
      <c r="IC889" s="106"/>
      <c r="ID889" s="106"/>
      <c r="IE889" s="106"/>
      <c r="IF889" s="106"/>
    </row>
    <row r="890" spans="1:240" s="20" customFormat="1" ht="18" hidden="1" customHeight="1">
      <c r="A890" s="97" t="s">
        <v>1142</v>
      </c>
      <c r="B890" s="117" t="s">
        <v>1143</v>
      </c>
      <c r="C890" s="139" t="s">
        <v>29</v>
      </c>
      <c r="D890" s="60">
        <v>-6221.41</v>
      </c>
      <c r="E890" s="60">
        <v>-5671.81</v>
      </c>
      <c r="HP890" s="106"/>
      <c r="HQ890" s="106"/>
      <c r="HR890" s="106"/>
      <c r="HS890" s="106"/>
      <c r="HT890" s="106"/>
      <c r="HU890" s="106"/>
      <c r="HV890" s="106"/>
      <c r="HW890" s="106"/>
      <c r="HX890" s="106"/>
      <c r="HY890" s="106"/>
      <c r="HZ890" s="106"/>
      <c r="IA890" s="106"/>
      <c r="IB890" s="106"/>
      <c r="IC890" s="106"/>
      <c r="ID890" s="106"/>
      <c r="IE890" s="106"/>
      <c r="IF890" s="106"/>
    </row>
    <row r="891" spans="1:240" s="20" customFormat="1" ht="18" hidden="1" customHeight="1">
      <c r="A891" s="97" t="s">
        <v>1144</v>
      </c>
      <c r="B891" s="117" t="s">
        <v>1145</v>
      </c>
      <c r="C891" s="139" t="s">
        <v>32</v>
      </c>
      <c r="D891" s="60">
        <v>-2593.5700000000002</v>
      </c>
      <c r="E891" s="60">
        <v>-2363.66</v>
      </c>
      <c r="HP891" s="106"/>
      <c r="HQ891" s="106"/>
      <c r="HR891" s="106"/>
      <c r="HS891" s="106"/>
      <c r="HT891" s="106"/>
      <c r="HU891" s="106"/>
      <c r="HV891" s="106"/>
      <c r="HW891" s="106"/>
      <c r="HX891" s="106"/>
      <c r="HY891" s="106"/>
      <c r="HZ891" s="106"/>
      <c r="IA891" s="106"/>
      <c r="IB891" s="106"/>
      <c r="IC891" s="106"/>
      <c r="ID891" s="106"/>
      <c r="IE891" s="106"/>
      <c r="IF891" s="106"/>
    </row>
    <row r="892" spans="1:240" s="20" customFormat="1" ht="18" hidden="1" customHeight="1">
      <c r="A892" s="97" t="s">
        <v>1146</v>
      </c>
      <c r="B892" s="117" t="s">
        <v>1147</v>
      </c>
      <c r="C892" s="139" t="s">
        <v>35</v>
      </c>
      <c r="D892" s="60">
        <v>-1555.84</v>
      </c>
      <c r="E892" s="60">
        <v>-1417.91</v>
      </c>
      <c r="HP892" s="106"/>
      <c r="HQ892" s="106"/>
      <c r="HR892" s="106"/>
      <c r="HS892" s="106"/>
      <c r="HT892" s="106"/>
      <c r="HU892" s="106"/>
      <c r="HV892" s="106"/>
      <c r="HW892" s="106"/>
      <c r="HX892" s="106"/>
      <c r="HY892" s="106"/>
      <c r="HZ892" s="106"/>
      <c r="IA892" s="106"/>
      <c r="IB892" s="106"/>
      <c r="IC892" s="106"/>
      <c r="ID892" s="106"/>
      <c r="IE892" s="106"/>
      <c r="IF892" s="106"/>
    </row>
    <row r="893" spans="1:240" s="20" customFormat="1" ht="18" hidden="1" customHeight="1">
      <c r="A893" s="97" t="s">
        <v>1150</v>
      </c>
      <c r="B893" s="117" t="s">
        <v>1151</v>
      </c>
      <c r="C893" s="139" t="s">
        <v>29</v>
      </c>
      <c r="D893" s="60">
        <v>-204.95</v>
      </c>
      <c r="E893" s="60">
        <v>-5.73</v>
      </c>
      <c r="HP893" s="106"/>
      <c r="HQ893" s="106"/>
      <c r="HR893" s="106"/>
      <c r="HS893" s="106"/>
      <c r="HT893" s="106"/>
      <c r="HU893" s="106"/>
      <c r="HV893" s="106"/>
      <c r="HW893" s="106"/>
      <c r="HX893" s="106"/>
      <c r="HY893" s="106"/>
      <c r="HZ893" s="106"/>
      <c r="IA893" s="106"/>
      <c r="IB893" s="106"/>
      <c r="IC893" s="106"/>
      <c r="ID893" s="106"/>
      <c r="IE893" s="106"/>
      <c r="IF893" s="106"/>
    </row>
    <row r="894" spans="1:240" s="20" customFormat="1" ht="18" hidden="1" customHeight="1">
      <c r="A894" s="97" t="s">
        <v>1152</v>
      </c>
      <c r="B894" s="117" t="s">
        <v>1153</v>
      </c>
      <c r="C894" s="139" t="s">
        <v>32</v>
      </c>
      <c r="D894" s="60">
        <v>-85.46</v>
      </c>
      <c r="E894" s="60">
        <v>-2.39</v>
      </c>
      <c r="HP894" s="106"/>
      <c r="HQ894" s="106"/>
      <c r="HR894" s="106"/>
      <c r="HS894" s="106"/>
      <c r="HT894" s="106"/>
      <c r="HU894" s="106"/>
      <c r="HV894" s="106"/>
      <c r="HW894" s="106"/>
      <c r="HX894" s="106"/>
      <c r="HY894" s="106"/>
      <c r="HZ894" s="106"/>
      <c r="IA894" s="106"/>
      <c r="IB894" s="106"/>
      <c r="IC894" s="106"/>
      <c r="ID894" s="106"/>
      <c r="IE894" s="106"/>
      <c r="IF894" s="106"/>
    </row>
    <row r="895" spans="1:240" s="20" customFormat="1" ht="18" hidden="1" customHeight="1">
      <c r="A895" s="97" t="s">
        <v>1154</v>
      </c>
      <c r="B895" s="117" t="s">
        <v>1155</v>
      </c>
      <c r="C895" s="139" t="s">
        <v>35</v>
      </c>
      <c r="D895" s="60">
        <v>-51.25</v>
      </c>
      <c r="E895" s="60">
        <v>-1.43</v>
      </c>
      <c r="HP895" s="106"/>
      <c r="HQ895" s="106"/>
      <c r="HR895" s="106"/>
      <c r="HS895" s="106"/>
      <c r="HT895" s="106"/>
      <c r="HU895" s="106"/>
      <c r="HV895" s="106"/>
      <c r="HW895" s="106"/>
      <c r="HX895" s="106"/>
      <c r="HY895" s="106"/>
      <c r="HZ895" s="106"/>
      <c r="IA895" s="106"/>
      <c r="IB895" s="106"/>
      <c r="IC895" s="106"/>
      <c r="ID895" s="106"/>
      <c r="IE895" s="106"/>
      <c r="IF895" s="106"/>
    </row>
    <row r="896" spans="1:240" s="20" customFormat="1" ht="18" hidden="1" customHeight="1">
      <c r="A896" s="97" t="s">
        <v>1776</v>
      </c>
      <c r="B896" s="117" t="s">
        <v>1995</v>
      </c>
      <c r="C896" s="139" t="s">
        <v>29</v>
      </c>
      <c r="D896" s="60">
        <v>-344.88</v>
      </c>
      <c r="E896" s="60">
        <v>-291.86</v>
      </c>
      <c r="HP896" s="106"/>
      <c r="HQ896" s="106"/>
      <c r="HR896" s="106"/>
      <c r="HS896" s="106"/>
      <c r="HT896" s="106"/>
      <c r="HU896" s="106"/>
      <c r="HV896" s="106"/>
      <c r="HW896" s="106"/>
      <c r="HX896" s="106"/>
      <c r="HY896" s="106"/>
      <c r="HZ896" s="106"/>
      <c r="IA896" s="106"/>
      <c r="IB896" s="106"/>
      <c r="IC896" s="106"/>
      <c r="ID896" s="106"/>
      <c r="IE896" s="106"/>
      <c r="IF896" s="106"/>
    </row>
    <row r="897" spans="1:240" s="20" customFormat="1" ht="18" hidden="1" customHeight="1">
      <c r="A897" s="97" t="s">
        <v>1778</v>
      </c>
      <c r="B897" s="117" t="s">
        <v>1996</v>
      </c>
      <c r="C897" s="139" t="s">
        <v>29</v>
      </c>
      <c r="D897" s="60">
        <v>-1599.18</v>
      </c>
      <c r="E897" s="60">
        <v>-3730.4</v>
      </c>
      <c r="HP897" s="106"/>
      <c r="HQ897" s="106"/>
      <c r="HR897" s="106"/>
      <c r="HS897" s="106"/>
      <c r="HT897" s="106"/>
      <c r="HU897" s="106"/>
      <c r="HV897" s="106"/>
      <c r="HW897" s="106"/>
      <c r="HX897" s="106"/>
      <c r="HY897" s="106"/>
      <c r="HZ897" s="106"/>
      <c r="IA897" s="106"/>
      <c r="IB897" s="106"/>
      <c r="IC897" s="106"/>
      <c r="ID897" s="106"/>
      <c r="IE897" s="106"/>
      <c r="IF897" s="106"/>
    </row>
    <row r="898" spans="1:240" s="20" customFormat="1" ht="18" hidden="1" customHeight="1">
      <c r="A898" s="97" t="s">
        <v>1168</v>
      </c>
      <c r="B898" s="117" t="s">
        <v>1169</v>
      </c>
      <c r="C898" s="139" t="s">
        <v>224</v>
      </c>
      <c r="D898" s="60">
        <v>-56.46</v>
      </c>
      <c r="E898" s="60">
        <v>-83.73</v>
      </c>
      <c r="HP898" s="106"/>
      <c r="HQ898" s="106"/>
      <c r="HR898" s="106"/>
      <c r="HS898" s="106"/>
      <c r="HT898" s="106"/>
      <c r="HU898" s="106"/>
      <c r="HV898" s="106"/>
      <c r="HW898" s="106"/>
      <c r="HX898" s="106"/>
      <c r="HY898" s="106"/>
      <c r="HZ898" s="106"/>
      <c r="IA898" s="106"/>
      <c r="IB898" s="106"/>
      <c r="IC898" s="106"/>
      <c r="ID898" s="106"/>
      <c r="IE898" s="106"/>
      <c r="IF898" s="106"/>
    </row>
    <row r="899" spans="1:240" s="20" customFormat="1" ht="12.75" hidden="1" customHeight="1">
      <c r="A899" s="97" t="s">
        <v>1176</v>
      </c>
      <c r="B899" s="117" t="s">
        <v>1177</v>
      </c>
      <c r="C899" s="139" t="s">
        <v>29</v>
      </c>
      <c r="D899" s="60">
        <v>-14843.79</v>
      </c>
      <c r="E899" s="60"/>
      <c r="HP899" s="106"/>
      <c r="HQ899" s="106"/>
      <c r="HR899" s="106"/>
      <c r="HS899" s="106"/>
      <c r="HT899" s="106"/>
      <c r="HU899" s="106"/>
      <c r="HV899" s="106"/>
      <c r="HW899" s="106"/>
      <c r="HX899" s="106"/>
      <c r="HY899" s="106"/>
      <c r="HZ899" s="106"/>
      <c r="IA899" s="106"/>
      <c r="IB899" s="106"/>
      <c r="IC899" s="106"/>
      <c r="ID899" s="106"/>
      <c r="IE899" s="106"/>
      <c r="IF899" s="106"/>
    </row>
    <row r="900" spans="1:240" s="20" customFormat="1" ht="12.75" hidden="1" customHeight="1">
      <c r="A900" s="97" t="s">
        <v>1279</v>
      </c>
      <c r="B900" s="117" t="s">
        <v>1280</v>
      </c>
      <c r="C900" s="139" t="s">
        <v>29</v>
      </c>
      <c r="D900" s="60">
        <v>-13659</v>
      </c>
      <c r="E900" s="60">
        <v>-4539.96</v>
      </c>
      <c r="HP900" s="106"/>
      <c r="HQ900" s="106"/>
      <c r="HR900" s="106"/>
      <c r="HS900" s="106"/>
      <c r="HT900" s="106"/>
      <c r="HU900" s="106"/>
      <c r="HV900" s="106"/>
      <c r="HW900" s="106"/>
      <c r="HX900" s="106"/>
      <c r="HY900" s="106"/>
      <c r="HZ900" s="106"/>
      <c r="IA900" s="106"/>
      <c r="IB900" s="106"/>
      <c r="IC900" s="106"/>
      <c r="ID900" s="106"/>
      <c r="IE900" s="106"/>
      <c r="IF900" s="106"/>
    </row>
    <row r="901" spans="1:240" s="20" customFormat="1" ht="12.75" hidden="1" customHeight="1">
      <c r="A901" s="97" t="s">
        <v>1281</v>
      </c>
      <c r="B901" s="117" t="s">
        <v>1282</v>
      </c>
      <c r="C901" s="139" t="s">
        <v>32</v>
      </c>
      <c r="D901" s="60">
        <v>-5692.4</v>
      </c>
      <c r="E901" s="60">
        <v>-1892.29</v>
      </c>
      <c r="HP901" s="106"/>
      <c r="HQ901" s="106"/>
      <c r="HR901" s="106"/>
      <c r="HS901" s="106"/>
      <c r="HT901" s="106"/>
      <c r="HU901" s="106"/>
      <c r="HV901" s="106"/>
      <c r="HW901" s="106"/>
      <c r="HX901" s="106"/>
      <c r="HY901" s="106"/>
      <c r="HZ901" s="106"/>
      <c r="IA901" s="106"/>
      <c r="IB901" s="106"/>
      <c r="IC901" s="106"/>
      <c r="ID901" s="106"/>
      <c r="IE901" s="106"/>
      <c r="IF901" s="106"/>
    </row>
    <row r="902" spans="1:240" s="20" customFormat="1" ht="12.75" hidden="1" customHeight="1">
      <c r="A902" s="97" t="s">
        <v>1283</v>
      </c>
      <c r="B902" s="117" t="s">
        <v>1284</v>
      </c>
      <c r="C902" s="139" t="s">
        <v>35</v>
      </c>
      <c r="D902" s="60">
        <v>-3414.71</v>
      </c>
      <c r="E902" s="60">
        <v>-1135.47</v>
      </c>
      <c r="HP902" s="106"/>
      <c r="HQ902" s="106"/>
      <c r="HR902" s="106"/>
      <c r="HS902" s="106"/>
      <c r="HT902" s="106"/>
      <c r="HU902" s="106"/>
      <c r="HV902" s="106"/>
      <c r="HW902" s="106"/>
      <c r="HX902" s="106"/>
      <c r="HY902" s="106"/>
      <c r="HZ902" s="106"/>
      <c r="IA902" s="106"/>
      <c r="IB902" s="106"/>
      <c r="IC902" s="106"/>
      <c r="ID902" s="106"/>
      <c r="IE902" s="106"/>
      <c r="IF902" s="106"/>
    </row>
    <row r="903" spans="1:240" s="20" customFormat="1" ht="12.75" hidden="1" customHeight="1">
      <c r="A903" s="97" t="s">
        <v>1287</v>
      </c>
      <c r="B903" s="117" t="s">
        <v>1288</v>
      </c>
      <c r="C903" s="139" t="s">
        <v>29</v>
      </c>
      <c r="D903" s="60">
        <v>-1483.21</v>
      </c>
      <c r="E903" s="60"/>
      <c r="HP903" s="106"/>
      <c r="HQ903" s="106"/>
      <c r="HR903" s="106"/>
      <c r="HS903" s="106"/>
      <c r="HT903" s="106"/>
      <c r="HU903" s="106"/>
      <c r="HV903" s="106"/>
      <c r="HW903" s="106"/>
      <c r="HX903" s="106"/>
      <c r="HY903" s="106"/>
      <c r="HZ903" s="106"/>
      <c r="IA903" s="106"/>
      <c r="IB903" s="106"/>
      <c r="IC903" s="106"/>
      <c r="ID903" s="106"/>
      <c r="IE903" s="106"/>
      <c r="IF903" s="106"/>
    </row>
    <row r="904" spans="1:240" s="20" customFormat="1" ht="12.75" hidden="1" customHeight="1">
      <c r="A904" s="97" t="s">
        <v>1289</v>
      </c>
      <c r="B904" s="117" t="s">
        <v>1290</v>
      </c>
      <c r="C904" s="139" t="s">
        <v>32</v>
      </c>
      <c r="D904" s="60">
        <v>-618</v>
      </c>
      <c r="E904" s="60"/>
      <c r="HP904" s="106"/>
      <c r="HQ904" s="106"/>
      <c r="HR904" s="106"/>
      <c r="HS904" s="106"/>
      <c r="HT904" s="106"/>
      <c r="HU904" s="106"/>
      <c r="HV904" s="106"/>
      <c r="HW904" s="106"/>
      <c r="HX904" s="106"/>
      <c r="HY904" s="106"/>
      <c r="HZ904" s="106"/>
      <c r="IA904" s="106"/>
      <c r="IB904" s="106"/>
      <c r="IC904" s="106"/>
      <c r="ID904" s="106"/>
      <c r="IE904" s="106"/>
      <c r="IF904" s="106"/>
    </row>
    <row r="905" spans="1:240" s="20" customFormat="1" ht="12.75" hidden="1" customHeight="1">
      <c r="A905" s="97" t="s">
        <v>1291</v>
      </c>
      <c r="B905" s="117" t="s">
        <v>1292</v>
      </c>
      <c r="C905" s="139" t="s">
        <v>35</v>
      </c>
      <c r="D905" s="60">
        <v>-370.8</v>
      </c>
      <c r="E905" s="60"/>
      <c r="HP905" s="106"/>
      <c r="HQ905" s="106"/>
      <c r="HR905" s="106"/>
      <c r="HS905" s="106"/>
      <c r="HT905" s="106"/>
      <c r="HU905" s="106"/>
      <c r="HV905" s="106"/>
      <c r="HW905" s="106"/>
      <c r="HX905" s="106"/>
      <c r="HY905" s="106"/>
      <c r="HZ905" s="106"/>
      <c r="IA905" s="106"/>
      <c r="IB905" s="106"/>
      <c r="IC905" s="106"/>
      <c r="ID905" s="106"/>
      <c r="IE905" s="106"/>
      <c r="IF905" s="106"/>
    </row>
    <row r="906" spans="1:240" s="20" customFormat="1" ht="18" hidden="1" customHeight="1">
      <c r="A906" s="97" t="s">
        <v>1866</v>
      </c>
      <c r="B906" s="117" t="s">
        <v>1867</v>
      </c>
      <c r="C906" s="139" t="s">
        <v>29</v>
      </c>
      <c r="D906" s="60">
        <v>-257.37</v>
      </c>
      <c r="E906" s="60">
        <v>-197.76</v>
      </c>
      <c r="HP906" s="106"/>
      <c r="HQ906" s="106"/>
      <c r="HR906" s="106"/>
      <c r="HS906" s="106"/>
      <c r="HT906" s="106"/>
      <c r="HU906" s="106"/>
      <c r="HV906" s="106"/>
      <c r="HW906" s="106"/>
      <c r="HX906" s="106"/>
      <c r="HY906" s="106"/>
      <c r="HZ906" s="106"/>
      <c r="IA906" s="106"/>
      <c r="IB906" s="106"/>
      <c r="IC906" s="106"/>
      <c r="ID906" s="106"/>
      <c r="IE906" s="106"/>
      <c r="IF906" s="106"/>
    </row>
    <row r="907" spans="1:240" s="20" customFormat="1" ht="18" hidden="1" customHeight="1">
      <c r="A907" s="97" t="s">
        <v>1868</v>
      </c>
      <c r="B907" s="117" t="s">
        <v>1869</v>
      </c>
      <c r="C907" s="139" t="s">
        <v>29</v>
      </c>
      <c r="D907" s="60">
        <v>-3756.72</v>
      </c>
      <c r="E907" s="60">
        <v>-3102.95</v>
      </c>
      <c r="HP907" s="106"/>
      <c r="HQ907" s="106"/>
      <c r="HR907" s="106"/>
      <c r="HS907" s="106"/>
      <c r="HT907" s="106"/>
      <c r="HU907" s="106"/>
      <c r="HV907" s="106"/>
      <c r="HW907" s="106"/>
      <c r="HX907" s="106"/>
      <c r="HY907" s="106"/>
      <c r="HZ907" s="106"/>
      <c r="IA907" s="106"/>
      <c r="IB907" s="106"/>
      <c r="IC907" s="106"/>
      <c r="ID907" s="106"/>
      <c r="IE907" s="106"/>
      <c r="IF907" s="106"/>
    </row>
    <row r="908" spans="1:240" s="20" customFormat="1" ht="12.75" hidden="1" customHeight="1">
      <c r="A908" s="97" t="s">
        <v>1305</v>
      </c>
      <c r="B908" s="97" t="s">
        <v>1306</v>
      </c>
      <c r="C908" s="139" t="s">
        <v>224</v>
      </c>
      <c r="D908" s="60"/>
      <c r="E908" s="60">
        <v>-362.8</v>
      </c>
      <c r="HP908" s="106"/>
      <c r="HQ908" s="106"/>
      <c r="HR908" s="106"/>
      <c r="HS908" s="106"/>
      <c r="HT908" s="106"/>
      <c r="HU908" s="106"/>
      <c r="HV908" s="106"/>
      <c r="HW908" s="106"/>
      <c r="HX908" s="106"/>
      <c r="HY908" s="106"/>
      <c r="HZ908" s="106"/>
      <c r="IA908" s="106"/>
      <c r="IB908" s="106"/>
      <c r="IC908" s="106"/>
      <c r="ID908" s="106"/>
      <c r="IE908" s="106"/>
      <c r="IF908" s="106"/>
    </row>
    <row r="909" spans="1:240" s="20" customFormat="1" ht="15.75" hidden="1" customHeight="1">
      <c r="A909" s="97" t="s">
        <v>1313</v>
      </c>
      <c r="B909" s="117" t="s">
        <v>1314</v>
      </c>
      <c r="C909" s="139" t="s">
        <v>224</v>
      </c>
      <c r="D909" s="60"/>
      <c r="E909" s="60"/>
      <c r="HP909" s="106"/>
      <c r="HQ909" s="106"/>
      <c r="HR909" s="106"/>
      <c r="HS909" s="106"/>
      <c r="HT909" s="106"/>
      <c r="HU909" s="106"/>
      <c r="HV909" s="106"/>
      <c r="HW909" s="106"/>
      <c r="HX909" s="106"/>
      <c r="HY909" s="106"/>
      <c r="HZ909" s="106"/>
      <c r="IA909" s="106"/>
      <c r="IB909" s="106"/>
      <c r="IC909" s="106"/>
      <c r="ID909" s="106"/>
      <c r="IE909" s="106"/>
      <c r="IF909" s="106"/>
    </row>
    <row r="910" spans="1:240" s="20" customFormat="1" ht="22.5" hidden="1" customHeight="1">
      <c r="A910" s="97" t="s">
        <v>1321</v>
      </c>
      <c r="B910" s="117" t="s">
        <v>1322</v>
      </c>
      <c r="C910" s="139" t="s">
        <v>29</v>
      </c>
      <c r="D910" s="60">
        <v>-11970.8</v>
      </c>
      <c r="E910" s="60"/>
      <c r="HP910" s="106"/>
      <c r="HQ910" s="106"/>
      <c r="HR910" s="106"/>
      <c r="HS910" s="106"/>
      <c r="HT910" s="106"/>
      <c r="HU910" s="106"/>
      <c r="HV910" s="106"/>
      <c r="HW910" s="106"/>
      <c r="HX910" s="106"/>
      <c r="HY910" s="106"/>
      <c r="HZ910" s="106"/>
      <c r="IA910" s="106"/>
      <c r="IB910" s="106"/>
      <c r="IC910" s="106"/>
      <c r="ID910" s="106"/>
      <c r="IE910" s="106"/>
      <c r="IF910" s="106"/>
    </row>
    <row r="911" spans="1:240" s="20" customFormat="1" ht="13.5" hidden="1" customHeight="1">
      <c r="A911" s="168" t="s">
        <v>1882</v>
      </c>
      <c r="B911" s="169" t="s">
        <v>1883</v>
      </c>
      <c r="C911" s="170" t="s">
        <v>224</v>
      </c>
      <c r="D911" s="60">
        <v>-247.42</v>
      </c>
      <c r="E911" s="60"/>
      <c r="HP911" s="106"/>
      <c r="HQ911" s="106"/>
      <c r="HR911" s="106"/>
      <c r="HS911" s="106"/>
      <c r="HT911" s="106"/>
      <c r="HU911" s="106"/>
      <c r="HV911" s="106"/>
      <c r="HW911" s="106"/>
      <c r="HX911" s="106"/>
      <c r="HY911" s="106"/>
      <c r="HZ911" s="106"/>
      <c r="IA911" s="106"/>
      <c r="IB911" s="106"/>
      <c r="IC911" s="106"/>
      <c r="ID911" s="106"/>
      <c r="IE911" s="106"/>
      <c r="IF911" s="106"/>
    </row>
    <row r="912" spans="1:240" s="20" customFormat="1" ht="12.75" hidden="1" customHeight="1">
      <c r="A912" s="168" t="s">
        <v>1910</v>
      </c>
      <c r="B912" s="169" t="s">
        <v>1911</v>
      </c>
      <c r="C912" s="170" t="s">
        <v>537</v>
      </c>
      <c r="D912" s="60"/>
      <c r="E912" s="60"/>
      <c r="HP912" s="106"/>
      <c r="HQ912" s="106"/>
      <c r="HR912" s="106"/>
      <c r="HS912" s="106"/>
      <c r="HT912" s="106"/>
      <c r="HU912" s="106"/>
      <c r="HV912" s="106"/>
      <c r="HW912" s="106"/>
      <c r="HX912" s="106"/>
      <c r="HY912" s="106"/>
      <c r="HZ912" s="106"/>
      <c r="IA912" s="106"/>
      <c r="IB912" s="106"/>
      <c r="IC912" s="106"/>
      <c r="ID912" s="106"/>
      <c r="IE912" s="106"/>
      <c r="IF912" s="106"/>
    </row>
    <row r="913" spans="1:240" s="88" customFormat="1" ht="12.75" customHeight="1">
      <c r="A913" s="129"/>
      <c r="B913" s="158" t="s">
        <v>1529</v>
      </c>
      <c r="C913" s="131"/>
      <c r="D913" s="128">
        <f>SUM(D914:D952)</f>
        <v>-13027882.109999999</v>
      </c>
      <c r="E913" s="128">
        <f>SUM(E914:E952)</f>
        <v>-17907132.539999999</v>
      </c>
      <c r="HP913" s="89"/>
      <c r="HQ913" s="89"/>
      <c r="HR913" s="89"/>
      <c r="HS913" s="89"/>
      <c r="HT913" s="89"/>
      <c r="HU913" s="89"/>
      <c r="HV913" s="89"/>
      <c r="HW913" s="89"/>
      <c r="HX913" s="89"/>
      <c r="HY913" s="89"/>
      <c r="HZ913" s="89"/>
      <c r="IA913" s="89"/>
      <c r="IB913" s="89"/>
      <c r="IC913" s="89"/>
      <c r="ID913" s="89"/>
      <c r="IE913" s="89"/>
      <c r="IF913" s="89"/>
    </row>
    <row r="914" spans="1:240" s="20" customFormat="1" ht="12.75" hidden="1" customHeight="1">
      <c r="A914" s="97" t="s">
        <v>28</v>
      </c>
      <c r="B914" s="117" t="s">
        <v>30</v>
      </c>
      <c r="C914" s="139" t="s">
        <v>29</v>
      </c>
      <c r="D914" s="60"/>
      <c r="E914" s="60"/>
      <c r="HP914" s="106"/>
      <c r="HQ914" s="106"/>
      <c r="HR914" s="106"/>
      <c r="HS914" s="106"/>
      <c r="HT914" s="106"/>
      <c r="HU914" s="106"/>
      <c r="HV914" s="106"/>
      <c r="HW914" s="106"/>
      <c r="HX914" s="106"/>
      <c r="HY914" s="106"/>
      <c r="HZ914" s="106"/>
      <c r="IA914" s="106"/>
      <c r="IB914" s="106"/>
      <c r="IC914" s="106"/>
      <c r="ID914" s="106"/>
      <c r="IE914" s="106"/>
      <c r="IF914" s="106"/>
    </row>
    <row r="915" spans="1:240" s="20" customFormat="1" ht="12.75" hidden="1" customHeight="1">
      <c r="A915" s="97" t="s">
        <v>31</v>
      </c>
      <c r="B915" s="117" t="s">
        <v>33</v>
      </c>
      <c r="C915" s="139" t="s">
        <v>32</v>
      </c>
      <c r="D915" s="60"/>
      <c r="E915" s="60"/>
      <c r="HP915" s="106"/>
      <c r="HQ915" s="106"/>
      <c r="HR915" s="106"/>
      <c r="HS915" s="106"/>
      <c r="HT915" s="106"/>
      <c r="HU915" s="106"/>
      <c r="HV915" s="106"/>
      <c r="HW915" s="106"/>
      <c r="HX915" s="106"/>
      <c r="HY915" s="106"/>
      <c r="HZ915" s="106"/>
      <c r="IA915" s="106"/>
      <c r="IB915" s="106"/>
      <c r="IC915" s="106"/>
      <c r="ID915" s="106"/>
      <c r="IE915" s="106"/>
      <c r="IF915" s="106"/>
    </row>
    <row r="916" spans="1:240" s="20" customFormat="1" ht="12.75" hidden="1" customHeight="1">
      <c r="A916" s="97" t="s">
        <v>34</v>
      </c>
      <c r="B916" s="117" t="s">
        <v>36</v>
      </c>
      <c r="C916" s="139" t="s">
        <v>35</v>
      </c>
      <c r="D916" s="60"/>
      <c r="E916" s="60"/>
      <c r="HP916" s="106"/>
      <c r="HQ916" s="106"/>
      <c r="HR916" s="106"/>
      <c r="HS916" s="106"/>
      <c r="HT916" s="106"/>
      <c r="HU916" s="106"/>
      <c r="HV916" s="106"/>
      <c r="HW916" s="106"/>
      <c r="HX916" s="106"/>
      <c r="HY916" s="106"/>
      <c r="HZ916" s="106"/>
      <c r="IA916" s="106"/>
      <c r="IB916" s="106"/>
      <c r="IC916" s="106"/>
      <c r="ID916" s="106"/>
      <c r="IE916" s="106"/>
      <c r="IF916" s="106"/>
    </row>
    <row r="917" spans="1:240" s="20" customFormat="1" ht="12.75" hidden="1" customHeight="1">
      <c r="A917" s="97" t="s">
        <v>101</v>
      </c>
      <c r="B917" s="117" t="s">
        <v>102</v>
      </c>
      <c r="C917" s="98" t="s">
        <v>29</v>
      </c>
      <c r="D917" s="60"/>
      <c r="E917" s="60"/>
      <c r="HP917" s="106"/>
      <c r="HQ917" s="106"/>
      <c r="HR917" s="106"/>
      <c r="HS917" s="106"/>
      <c r="HT917" s="106"/>
      <c r="HU917" s="106"/>
      <c r="HV917" s="106"/>
      <c r="HW917" s="106"/>
      <c r="HX917" s="106"/>
      <c r="HY917" s="106"/>
      <c r="HZ917" s="106"/>
      <c r="IA917" s="106"/>
      <c r="IB917" s="106"/>
      <c r="IC917" s="106"/>
      <c r="ID917" s="106"/>
      <c r="IE917" s="106"/>
      <c r="IF917" s="106"/>
    </row>
    <row r="918" spans="1:240" s="20" customFormat="1" ht="12.75" hidden="1" customHeight="1">
      <c r="A918" s="97" t="s">
        <v>103</v>
      </c>
      <c r="B918" s="117" t="s">
        <v>104</v>
      </c>
      <c r="C918" s="98" t="s">
        <v>32</v>
      </c>
      <c r="D918" s="60"/>
      <c r="E918" s="60"/>
      <c r="HP918" s="106"/>
      <c r="HQ918" s="106"/>
      <c r="HR918" s="106"/>
      <c r="HS918" s="106"/>
      <c r="HT918" s="106"/>
      <c r="HU918" s="106"/>
      <c r="HV918" s="106"/>
      <c r="HW918" s="106"/>
      <c r="HX918" s="106"/>
      <c r="HY918" s="106"/>
      <c r="HZ918" s="106"/>
      <c r="IA918" s="106"/>
      <c r="IB918" s="106"/>
      <c r="IC918" s="106"/>
      <c r="ID918" s="106"/>
      <c r="IE918" s="106"/>
      <c r="IF918" s="106"/>
    </row>
    <row r="919" spans="1:240" s="20" customFormat="1" ht="12.75" hidden="1" customHeight="1">
      <c r="A919" s="97" t="s">
        <v>105</v>
      </c>
      <c r="B919" s="117" t="s">
        <v>106</v>
      </c>
      <c r="C919" s="98" t="s">
        <v>35</v>
      </c>
      <c r="D919" s="60"/>
      <c r="E919" s="60"/>
      <c r="HP919" s="106"/>
      <c r="HQ919" s="106"/>
      <c r="HR919" s="106"/>
      <c r="HS919" s="106"/>
      <c r="HT919" s="106"/>
      <c r="HU919" s="106"/>
      <c r="HV919" s="106"/>
      <c r="HW919" s="106"/>
      <c r="HX919" s="106"/>
      <c r="HY919" s="106"/>
      <c r="HZ919" s="106"/>
      <c r="IA919" s="106"/>
      <c r="IB919" s="106"/>
      <c r="IC919" s="106"/>
      <c r="ID919" s="106"/>
      <c r="IE919" s="106"/>
      <c r="IF919" s="106"/>
    </row>
    <row r="920" spans="1:240" s="20" customFormat="1" ht="18" hidden="1" customHeight="1">
      <c r="A920" s="97" t="s">
        <v>75</v>
      </c>
      <c r="B920" s="117" t="s">
        <v>1540</v>
      </c>
      <c r="C920" s="139" t="s">
        <v>29</v>
      </c>
      <c r="D920" s="60">
        <v>-4843.6000000000004</v>
      </c>
      <c r="E920" s="60"/>
      <c r="HP920" s="106"/>
      <c r="HQ920" s="106"/>
      <c r="HR920" s="106"/>
      <c r="HS920" s="106"/>
      <c r="HT920" s="106"/>
      <c r="HU920" s="106"/>
      <c r="HV920" s="106"/>
      <c r="HW920" s="106"/>
      <c r="HX920" s="106"/>
      <c r="HY920" s="106"/>
      <c r="HZ920" s="106"/>
      <c r="IA920" s="106"/>
      <c r="IB920" s="106"/>
      <c r="IC920" s="106"/>
      <c r="ID920" s="106"/>
      <c r="IE920" s="106"/>
      <c r="IF920" s="106"/>
    </row>
    <row r="921" spans="1:240" s="20" customFormat="1" ht="18" hidden="1" customHeight="1">
      <c r="A921" s="97" t="s">
        <v>77</v>
      </c>
      <c r="B921" s="117" t="s">
        <v>1541</v>
      </c>
      <c r="C921" s="139" t="s">
        <v>32</v>
      </c>
      <c r="D921" s="60">
        <v>-2018.21</v>
      </c>
      <c r="E921" s="60"/>
      <c r="HP921" s="106"/>
      <c r="HQ921" s="106"/>
      <c r="HR921" s="106"/>
      <c r="HS921" s="106"/>
      <c r="HT921" s="106"/>
      <c r="HU921" s="106"/>
      <c r="HV921" s="106"/>
      <c r="HW921" s="106"/>
      <c r="HX921" s="106"/>
      <c r="HY921" s="106"/>
      <c r="HZ921" s="106"/>
      <c r="IA921" s="106"/>
      <c r="IB921" s="106"/>
      <c r="IC921" s="106"/>
      <c r="ID921" s="106"/>
      <c r="IE921" s="106"/>
      <c r="IF921" s="106"/>
    </row>
    <row r="922" spans="1:240" s="20" customFormat="1" ht="18" hidden="1" customHeight="1">
      <c r="A922" s="97" t="s">
        <v>79</v>
      </c>
      <c r="B922" s="117" t="s">
        <v>1542</v>
      </c>
      <c r="C922" s="139" t="s">
        <v>35</v>
      </c>
      <c r="D922" s="60">
        <v>-1210.9000000000001</v>
      </c>
      <c r="E922" s="60"/>
      <c r="HP922" s="106"/>
      <c r="HQ922" s="106"/>
      <c r="HR922" s="106"/>
      <c r="HS922" s="106"/>
      <c r="HT922" s="106"/>
      <c r="HU922" s="106"/>
      <c r="HV922" s="106"/>
      <c r="HW922" s="106"/>
      <c r="HX922" s="106"/>
      <c r="HY922" s="106"/>
      <c r="HZ922" s="106"/>
      <c r="IA922" s="106"/>
      <c r="IB922" s="106"/>
      <c r="IC922" s="106"/>
      <c r="ID922" s="106"/>
      <c r="IE922" s="106"/>
      <c r="IF922" s="106"/>
    </row>
    <row r="923" spans="1:240" s="20" customFormat="1" ht="18" hidden="1" customHeight="1">
      <c r="A923" s="168" t="s">
        <v>93</v>
      </c>
      <c r="B923" s="169" t="s">
        <v>94</v>
      </c>
      <c r="C923" s="170" t="s">
        <v>29</v>
      </c>
      <c r="D923" s="60">
        <v>-31713.24</v>
      </c>
      <c r="E923" s="60"/>
      <c r="HP923" s="106"/>
      <c r="HQ923" s="106"/>
      <c r="HR923" s="106"/>
      <c r="HS923" s="106"/>
      <c r="HT923" s="106"/>
      <c r="HU923" s="106"/>
      <c r="HV923" s="106"/>
      <c r="HW923" s="106"/>
      <c r="HX923" s="106"/>
      <c r="HY923" s="106"/>
      <c r="HZ923" s="106"/>
      <c r="IA923" s="106"/>
      <c r="IB923" s="106"/>
      <c r="IC923" s="106"/>
      <c r="ID923" s="106"/>
      <c r="IE923" s="106"/>
      <c r="IF923" s="106"/>
    </row>
    <row r="924" spans="1:240" s="20" customFormat="1" ht="18" hidden="1" customHeight="1">
      <c r="A924" s="168" t="s">
        <v>95</v>
      </c>
      <c r="B924" s="169" t="s">
        <v>96</v>
      </c>
      <c r="C924" s="170" t="s">
        <v>32</v>
      </c>
      <c r="D924" s="60">
        <v>-13213.86</v>
      </c>
      <c r="E924" s="60"/>
      <c r="HP924" s="106"/>
      <c r="HQ924" s="106"/>
      <c r="HR924" s="106"/>
      <c r="HS924" s="106"/>
      <c r="HT924" s="106"/>
      <c r="HU924" s="106"/>
      <c r="HV924" s="106"/>
      <c r="HW924" s="106"/>
      <c r="HX924" s="106"/>
      <c r="HY924" s="106"/>
      <c r="HZ924" s="106"/>
      <c r="IA924" s="106"/>
      <c r="IB924" s="106"/>
      <c r="IC924" s="106"/>
      <c r="ID924" s="106"/>
      <c r="IE924" s="106"/>
      <c r="IF924" s="106"/>
    </row>
    <row r="925" spans="1:240" s="20" customFormat="1" ht="18" hidden="1" customHeight="1">
      <c r="A925" s="168" t="s">
        <v>97</v>
      </c>
      <c r="B925" s="169" t="s">
        <v>98</v>
      </c>
      <c r="C925" s="170" t="s">
        <v>35</v>
      </c>
      <c r="D925" s="60">
        <v>-7928.31</v>
      </c>
      <c r="E925" s="60"/>
      <c r="HP925" s="106"/>
      <c r="HQ925" s="106"/>
      <c r="HR925" s="106"/>
      <c r="HS925" s="106"/>
      <c r="HT925" s="106"/>
      <c r="HU925" s="106"/>
      <c r="HV925" s="106"/>
      <c r="HW925" s="106"/>
      <c r="HX925" s="106"/>
      <c r="HY925" s="106"/>
      <c r="HZ925" s="106"/>
      <c r="IA925" s="106"/>
      <c r="IB925" s="106"/>
      <c r="IC925" s="106"/>
      <c r="ID925" s="106"/>
      <c r="IE925" s="106"/>
      <c r="IF925" s="106"/>
    </row>
    <row r="926" spans="1:240" s="20" customFormat="1" ht="18" hidden="1" customHeight="1">
      <c r="A926" s="168" t="s">
        <v>128</v>
      </c>
      <c r="B926" s="169" t="s">
        <v>1552</v>
      </c>
      <c r="C926" s="170" t="s">
        <v>29</v>
      </c>
      <c r="D926" s="60">
        <v>-32.92</v>
      </c>
      <c r="E926" s="60"/>
      <c r="HP926" s="106"/>
      <c r="HQ926" s="106"/>
      <c r="HR926" s="106"/>
      <c r="HS926" s="106"/>
      <c r="HT926" s="106"/>
      <c r="HU926" s="106"/>
      <c r="HV926" s="106"/>
      <c r="HW926" s="106"/>
      <c r="HX926" s="106"/>
      <c r="HY926" s="106"/>
      <c r="HZ926" s="106"/>
      <c r="IA926" s="106"/>
      <c r="IB926" s="106"/>
      <c r="IC926" s="106"/>
      <c r="ID926" s="106"/>
      <c r="IE926" s="106"/>
      <c r="IF926" s="106"/>
    </row>
    <row r="927" spans="1:240" s="20" customFormat="1" ht="12.75" hidden="1" customHeight="1">
      <c r="A927" s="97" t="s">
        <v>152</v>
      </c>
      <c r="B927" s="117" t="s">
        <v>153</v>
      </c>
      <c r="C927" s="139" t="s">
        <v>29</v>
      </c>
      <c r="D927" s="60"/>
      <c r="E927" s="60"/>
      <c r="HP927" s="106"/>
      <c r="HQ927" s="106"/>
      <c r="HR927" s="106"/>
      <c r="HS927" s="106"/>
      <c r="HT927" s="106"/>
      <c r="HU927" s="106"/>
      <c r="HV927" s="106"/>
      <c r="HW927" s="106"/>
      <c r="HX927" s="106"/>
      <c r="HY927" s="106"/>
      <c r="HZ927" s="106"/>
      <c r="IA927" s="106"/>
      <c r="IB927" s="106"/>
      <c r="IC927" s="106"/>
      <c r="ID927" s="106"/>
      <c r="IE927" s="106"/>
      <c r="IF927" s="106"/>
    </row>
    <row r="928" spans="1:240" s="20" customFormat="1" ht="12.75" hidden="1" customHeight="1">
      <c r="A928" s="118" t="s">
        <v>324</v>
      </c>
      <c r="B928" s="119" t="s">
        <v>1983</v>
      </c>
      <c r="C928" s="98" t="s">
        <v>325</v>
      </c>
      <c r="D928" s="60"/>
      <c r="E928" s="60"/>
      <c r="HP928" s="106"/>
      <c r="HQ928" s="106"/>
      <c r="HR928" s="106"/>
      <c r="HS928" s="106"/>
      <c r="HT928" s="106"/>
      <c r="HU928" s="106"/>
      <c r="HV928" s="106"/>
      <c r="HW928" s="106"/>
      <c r="HX928" s="106"/>
      <c r="HY928" s="106"/>
      <c r="HZ928" s="106"/>
      <c r="IA928" s="106"/>
      <c r="IB928" s="106"/>
      <c r="IC928" s="106"/>
      <c r="ID928" s="106"/>
      <c r="IE928" s="106"/>
      <c r="IF928" s="106"/>
    </row>
    <row r="929" spans="1:240" s="20" customFormat="1" ht="18" hidden="1" customHeight="1">
      <c r="A929" s="97" t="s">
        <v>534</v>
      </c>
      <c r="B929" s="117" t="s">
        <v>1530</v>
      </c>
      <c r="C929" s="139" t="s">
        <v>173</v>
      </c>
      <c r="D929" s="60">
        <v>-1535.67</v>
      </c>
      <c r="E929" s="60">
        <v>-34728.39</v>
      </c>
      <c r="HP929" s="106"/>
      <c r="HQ929" s="106"/>
      <c r="HR929" s="106"/>
      <c r="HS929" s="106"/>
      <c r="HT929" s="106"/>
      <c r="HU929" s="106"/>
      <c r="HV929" s="106"/>
      <c r="HW929" s="106"/>
      <c r="HX929" s="106"/>
      <c r="HY929" s="106"/>
      <c r="HZ929" s="106"/>
      <c r="IA929" s="106"/>
      <c r="IB929" s="106"/>
      <c r="IC929" s="106"/>
      <c r="ID929" s="106"/>
      <c r="IE929" s="106"/>
      <c r="IF929" s="106"/>
    </row>
    <row r="930" spans="1:240" s="20" customFormat="1" ht="12.75" hidden="1" customHeight="1">
      <c r="A930" s="97" t="s">
        <v>557</v>
      </c>
      <c r="B930" s="117" t="s">
        <v>559</v>
      </c>
      <c r="C930" s="139" t="s">
        <v>558</v>
      </c>
      <c r="D930" s="60"/>
      <c r="E930" s="60"/>
      <c r="HP930" s="106"/>
      <c r="HQ930" s="106"/>
      <c r="HR930" s="106"/>
      <c r="HS930" s="106"/>
      <c r="HT930" s="106"/>
      <c r="HU930" s="106"/>
      <c r="HV930" s="106"/>
      <c r="HW930" s="106"/>
      <c r="HX930" s="106"/>
      <c r="HY930" s="106"/>
      <c r="HZ930" s="106"/>
      <c r="IA930" s="106"/>
      <c r="IB930" s="106"/>
      <c r="IC930" s="106"/>
      <c r="ID930" s="106"/>
      <c r="IE930" s="106"/>
      <c r="IF930" s="106"/>
    </row>
    <row r="931" spans="1:240" s="20" customFormat="1" ht="12.75" hidden="1" customHeight="1">
      <c r="A931" s="168" t="s">
        <v>597</v>
      </c>
      <c r="B931" s="168" t="s">
        <v>599</v>
      </c>
      <c r="C931" s="171" t="s">
        <v>598</v>
      </c>
      <c r="D931" s="60">
        <v>-18234.89</v>
      </c>
      <c r="E931" s="60"/>
      <c r="HP931" s="106"/>
      <c r="HQ931" s="106"/>
      <c r="HR931" s="106"/>
      <c r="HS931" s="106"/>
      <c r="HT931" s="106"/>
      <c r="HU931" s="106"/>
      <c r="HV931" s="106"/>
      <c r="HW931" s="106"/>
      <c r="HX931" s="106"/>
      <c r="HY931" s="106"/>
      <c r="HZ931" s="106"/>
      <c r="IA931" s="106"/>
      <c r="IB931" s="106"/>
      <c r="IC931" s="106"/>
      <c r="ID931" s="106"/>
      <c r="IE931" s="106"/>
      <c r="IF931" s="106"/>
    </row>
    <row r="932" spans="1:240" s="20" customFormat="1" ht="12.75" hidden="1" customHeight="1">
      <c r="A932" s="97" t="s">
        <v>709</v>
      </c>
      <c r="B932" s="117" t="s">
        <v>710</v>
      </c>
      <c r="C932" s="139" t="s">
        <v>173</v>
      </c>
      <c r="D932" s="60">
        <v>-12299078.34</v>
      </c>
      <c r="E932" s="60">
        <v>-16502317.789999999</v>
      </c>
      <c r="HP932" s="106"/>
      <c r="HQ932" s="106"/>
      <c r="HR932" s="106"/>
      <c r="HS932" s="106"/>
      <c r="HT932" s="106"/>
      <c r="HU932" s="106"/>
      <c r="HV932" s="106"/>
      <c r="HW932" s="106"/>
      <c r="HX932" s="106"/>
      <c r="HY932" s="106"/>
      <c r="HZ932" s="106"/>
      <c r="IA932" s="106"/>
      <c r="IB932" s="106"/>
      <c r="IC932" s="106"/>
      <c r="ID932" s="106"/>
      <c r="IE932" s="106"/>
      <c r="IF932" s="106"/>
    </row>
    <row r="933" spans="1:240" s="20" customFormat="1" ht="18" hidden="1" customHeight="1">
      <c r="A933" s="97" t="s">
        <v>711</v>
      </c>
      <c r="B933" s="117" t="s">
        <v>712</v>
      </c>
      <c r="C933" s="139" t="s">
        <v>173</v>
      </c>
      <c r="D933" s="60">
        <v>-1087.52</v>
      </c>
      <c r="E933" s="60">
        <v>-25566.37</v>
      </c>
      <c r="HP933" s="106"/>
      <c r="HQ933" s="106"/>
      <c r="HR933" s="106"/>
      <c r="HS933" s="106"/>
      <c r="HT933" s="106"/>
      <c r="HU933" s="106"/>
      <c r="HV933" s="106"/>
      <c r="HW933" s="106"/>
      <c r="HX933" s="106"/>
      <c r="HY933" s="106"/>
      <c r="HZ933" s="106"/>
      <c r="IA933" s="106"/>
      <c r="IB933" s="106"/>
      <c r="IC933" s="106"/>
      <c r="ID933" s="106"/>
      <c r="IE933" s="106"/>
      <c r="IF933" s="106"/>
    </row>
    <row r="934" spans="1:240" s="20" customFormat="1" ht="18" hidden="1" customHeight="1">
      <c r="A934" s="97" t="s">
        <v>713</v>
      </c>
      <c r="B934" s="117" t="s">
        <v>714</v>
      </c>
      <c r="C934" s="139" t="s">
        <v>173</v>
      </c>
      <c r="D934" s="60">
        <v>-1407.09</v>
      </c>
      <c r="E934" s="60">
        <v>-40968.78</v>
      </c>
      <c r="HP934" s="106"/>
      <c r="HQ934" s="106"/>
      <c r="HR934" s="106"/>
      <c r="HS934" s="106"/>
      <c r="HT934" s="106"/>
      <c r="HU934" s="106"/>
      <c r="HV934" s="106"/>
      <c r="HW934" s="106"/>
      <c r="HX934" s="106"/>
      <c r="HY934" s="106"/>
      <c r="HZ934" s="106"/>
      <c r="IA934" s="106"/>
      <c r="IB934" s="106"/>
      <c r="IC934" s="106"/>
      <c r="ID934" s="106"/>
      <c r="IE934" s="106"/>
      <c r="IF934" s="106"/>
    </row>
    <row r="935" spans="1:240" s="20" customFormat="1" ht="18" hidden="1" customHeight="1">
      <c r="A935" s="168" t="s">
        <v>1656</v>
      </c>
      <c r="B935" s="169" t="s">
        <v>1998</v>
      </c>
      <c r="C935" s="170" t="s">
        <v>173</v>
      </c>
      <c r="D935" s="60">
        <v>-4731.6400000000003</v>
      </c>
      <c r="E935" s="60">
        <v>-1056098.19</v>
      </c>
      <c r="HP935" s="106"/>
      <c r="HQ935" s="106"/>
      <c r="HR935" s="106"/>
      <c r="HS935" s="106"/>
      <c r="HT935" s="106"/>
      <c r="HU935" s="106"/>
      <c r="HV935" s="106"/>
      <c r="HW935" s="106"/>
      <c r="HX935" s="106"/>
      <c r="HY935" s="106"/>
      <c r="HZ935" s="106"/>
      <c r="IA935" s="106"/>
      <c r="IB935" s="106"/>
      <c r="IC935" s="106"/>
      <c r="ID935" s="106"/>
      <c r="IE935" s="106"/>
      <c r="IF935" s="106"/>
    </row>
    <row r="936" spans="1:240" s="20" customFormat="1" ht="12.75" hidden="1" customHeight="1">
      <c r="A936" s="97" t="s">
        <v>719</v>
      </c>
      <c r="B936" s="117" t="s">
        <v>718</v>
      </c>
      <c r="C936" s="139" t="s">
        <v>173</v>
      </c>
      <c r="D936" s="60">
        <v>-640819.86</v>
      </c>
      <c r="E936" s="60">
        <v>-247297.59</v>
      </c>
      <c r="HP936" s="106"/>
      <c r="HQ936" s="106"/>
      <c r="HR936" s="106"/>
      <c r="HS936" s="106"/>
      <c r="HT936" s="106"/>
      <c r="HU936" s="106"/>
      <c r="HV936" s="106"/>
      <c r="HW936" s="106"/>
      <c r="HX936" s="106"/>
      <c r="HY936" s="106"/>
      <c r="HZ936" s="106"/>
      <c r="IA936" s="106"/>
      <c r="IB936" s="106"/>
      <c r="IC936" s="106"/>
      <c r="ID936" s="106"/>
      <c r="IE936" s="106"/>
      <c r="IF936" s="106"/>
    </row>
    <row r="937" spans="1:240" s="20" customFormat="1" ht="11.25" hidden="1" customHeight="1">
      <c r="A937" s="97" t="s">
        <v>1142</v>
      </c>
      <c r="B937" s="117" t="s">
        <v>1143</v>
      </c>
      <c r="C937" s="139" t="s">
        <v>29</v>
      </c>
      <c r="D937" s="60"/>
      <c r="E937" s="60"/>
      <c r="HP937" s="106"/>
      <c r="HQ937" s="106"/>
      <c r="HR937" s="106"/>
      <c r="HS937" s="106"/>
      <c r="HT937" s="106"/>
      <c r="HU937" s="106"/>
      <c r="HV937" s="106"/>
      <c r="HW937" s="106"/>
      <c r="HX937" s="106"/>
      <c r="HY937" s="106"/>
      <c r="HZ937" s="106"/>
      <c r="IA937" s="106"/>
      <c r="IB937" s="106"/>
      <c r="IC937" s="106"/>
      <c r="ID937" s="106"/>
      <c r="IE937" s="106"/>
      <c r="IF937" s="106"/>
    </row>
    <row r="938" spans="1:240" s="20" customFormat="1" ht="11.25" hidden="1" customHeight="1">
      <c r="A938" s="97" t="s">
        <v>1144</v>
      </c>
      <c r="B938" s="117" t="s">
        <v>1145</v>
      </c>
      <c r="C938" s="139" t="s">
        <v>32</v>
      </c>
      <c r="D938" s="60"/>
      <c r="E938" s="60"/>
      <c r="HP938" s="106"/>
      <c r="HQ938" s="106"/>
      <c r="HR938" s="106"/>
      <c r="HS938" s="106"/>
      <c r="HT938" s="106"/>
      <c r="HU938" s="106"/>
      <c r="HV938" s="106"/>
      <c r="HW938" s="106"/>
      <c r="HX938" s="106"/>
      <c r="HY938" s="106"/>
      <c r="HZ938" s="106"/>
      <c r="IA938" s="106"/>
      <c r="IB938" s="106"/>
      <c r="IC938" s="106"/>
      <c r="ID938" s="106"/>
      <c r="IE938" s="106"/>
      <c r="IF938" s="106"/>
    </row>
    <row r="939" spans="1:240" s="20" customFormat="1" ht="11.25" hidden="1" customHeight="1">
      <c r="A939" s="97" t="s">
        <v>1146</v>
      </c>
      <c r="B939" s="117" t="s">
        <v>1147</v>
      </c>
      <c r="C939" s="139" t="s">
        <v>35</v>
      </c>
      <c r="D939" s="60"/>
      <c r="E939" s="60"/>
      <c r="HP939" s="106"/>
      <c r="HQ939" s="106"/>
      <c r="HR939" s="106"/>
      <c r="HS939" s="106"/>
      <c r="HT939" s="106"/>
      <c r="HU939" s="106"/>
      <c r="HV939" s="106"/>
      <c r="HW939" s="106"/>
      <c r="HX939" s="106"/>
      <c r="HY939" s="106"/>
      <c r="HZ939" s="106"/>
      <c r="IA939" s="106"/>
      <c r="IB939" s="106"/>
      <c r="IC939" s="106"/>
      <c r="ID939" s="106"/>
      <c r="IE939" s="106"/>
      <c r="IF939" s="106"/>
    </row>
    <row r="940" spans="1:240" s="20" customFormat="1" ht="12.75" hidden="1" customHeight="1">
      <c r="A940" s="97" t="s">
        <v>1158</v>
      </c>
      <c r="B940" s="117" t="s">
        <v>1159</v>
      </c>
      <c r="C940" s="139" t="s">
        <v>29</v>
      </c>
      <c r="D940" s="60"/>
      <c r="E940" s="60"/>
      <c r="HP940" s="106"/>
      <c r="HQ940" s="106"/>
      <c r="HR940" s="106"/>
      <c r="HS940" s="106"/>
      <c r="HT940" s="106"/>
      <c r="HU940" s="106"/>
      <c r="HV940" s="106"/>
      <c r="HW940" s="106"/>
      <c r="HX940" s="106"/>
      <c r="HY940" s="106"/>
      <c r="HZ940" s="106"/>
      <c r="IA940" s="106"/>
      <c r="IB940" s="106"/>
      <c r="IC940" s="106"/>
      <c r="ID940" s="106"/>
      <c r="IE940" s="106"/>
      <c r="IF940" s="106"/>
    </row>
    <row r="941" spans="1:240" s="20" customFormat="1" ht="18" hidden="1" customHeight="1">
      <c r="A941" s="97" t="s">
        <v>1776</v>
      </c>
      <c r="B941" s="117" t="s">
        <v>1995</v>
      </c>
      <c r="C941" s="139" t="s">
        <v>29</v>
      </c>
      <c r="D941" s="60"/>
      <c r="E941" s="60">
        <v>-6.79</v>
      </c>
      <c r="HP941" s="106"/>
      <c r="HQ941" s="106"/>
      <c r="HR941" s="106"/>
      <c r="HS941" s="106"/>
      <c r="HT941" s="106"/>
      <c r="HU941" s="106"/>
      <c r="HV941" s="106"/>
      <c r="HW941" s="106"/>
      <c r="HX941" s="106"/>
      <c r="HY941" s="106"/>
      <c r="HZ941" s="106"/>
      <c r="IA941" s="106"/>
      <c r="IB941" s="106"/>
      <c r="IC941" s="106"/>
      <c r="ID941" s="106"/>
      <c r="IE941" s="106"/>
      <c r="IF941" s="106"/>
    </row>
    <row r="942" spans="1:240" s="20" customFormat="1" ht="18" hidden="1" customHeight="1">
      <c r="A942" s="97" t="s">
        <v>1778</v>
      </c>
      <c r="B942" s="117" t="s">
        <v>1996</v>
      </c>
      <c r="C942" s="139" t="s">
        <v>29</v>
      </c>
      <c r="D942" s="60"/>
      <c r="E942" s="60"/>
      <c r="HP942" s="106"/>
      <c r="HQ942" s="106"/>
      <c r="HR942" s="106"/>
      <c r="HS942" s="106"/>
      <c r="HT942" s="106"/>
      <c r="HU942" s="106"/>
      <c r="HV942" s="106"/>
      <c r="HW942" s="106"/>
      <c r="HX942" s="106"/>
      <c r="HY942" s="106"/>
      <c r="HZ942" s="106"/>
      <c r="IA942" s="106"/>
      <c r="IB942" s="106"/>
      <c r="IC942" s="106"/>
      <c r="ID942" s="106"/>
      <c r="IE942" s="106"/>
      <c r="IF942" s="106"/>
    </row>
    <row r="943" spans="1:240" s="20" customFormat="1" ht="13.5" hidden="1" customHeight="1">
      <c r="A943" s="168" t="s">
        <v>1780</v>
      </c>
      <c r="B943" s="169" t="s">
        <v>1999</v>
      </c>
      <c r="C943" s="170" t="s">
        <v>126</v>
      </c>
      <c r="D943" s="60"/>
      <c r="E943" s="60">
        <v>-135.97</v>
      </c>
      <c r="HP943" s="106"/>
      <c r="HQ943" s="106"/>
      <c r="HR943" s="106"/>
      <c r="HS943" s="106"/>
      <c r="HT943" s="106"/>
      <c r="HU943" s="106"/>
      <c r="HV943" s="106"/>
      <c r="HW943" s="106"/>
      <c r="HX943" s="106"/>
      <c r="HY943" s="106"/>
      <c r="HZ943" s="106"/>
      <c r="IA943" s="106"/>
      <c r="IB943" s="106"/>
      <c r="IC943" s="106"/>
      <c r="ID943" s="106"/>
      <c r="IE943" s="106"/>
      <c r="IF943" s="106"/>
    </row>
    <row r="944" spans="1:240" s="20" customFormat="1" ht="13.5" hidden="1" customHeight="1">
      <c r="A944" s="97" t="s">
        <v>1176</v>
      </c>
      <c r="B944" s="117" t="s">
        <v>1177</v>
      </c>
      <c r="C944" s="139" t="s">
        <v>29</v>
      </c>
      <c r="D944" s="60"/>
      <c r="E944" s="60">
        <v>-0.05</v>
      </c>
      <c r="HP944" s="106"/>
      <c r="HQ944" s="106"/>
      <c r="HR944" s="106"/>
      <c r="HS944" s="106"/>
      <c r="HT944" s="106"/>
      <c r="HU944" s="106"/>
      <c r="HV944" s="106"/>
      <c r="HW944" s="106"/>
      <c r="HX944" s="106"/>
      <c r="HY944" s="106"/>
      <c r="HZ944" s="106"/>
      <c r="IA944" s="106"/>
      <c r="IB944" s="106"/>
      <c r="IC944" s="106"/>
      <c r="ID944" s="106"/>
      <c r="IE944" s="106"/>
      <c r="IF944" s="106"/>
    </row>
    <row r="945" spans="1:240" s="20" customFormat="1" ht="13.5" hidden="1" customHeight="1">
      <c r="A945" s="97" t="s">
        <v>1200</v>
      </c>
      <c r="B945" s="117" t="s">
        <v>1813</v>
      </c>
      <c r="C945" s="139" t="s">
        <v>126</v>
      </c>
      <c r="D945" s="60"/>
      <c r="E945" s="60"/>
      <c r="HP945" s="106"/>
      <c r="HQ945" s="106"/>
      <c r="HR945" s="106"/>
      <c r="HS945" s="106"/>
      <c r="HT945" s="106"/>
      <c r="HU945" s="106"/>
      <c r="HV945" s="106"/>
      <c r="HW945" s="106"/>
      <c r="HX945" s="106"/>
      <c r="HY945" s="106"/>
      <c r="HZ945" s="106"/>
      <c r="IA945" s="106"/>
      <c r="IB945" s="106"/>
      <c r="IC945" s="106"/>
      <c r="ID945" s="106"/>
      <c r="IE945" s="106"/>
      <c r="IF945" s="106"/>
    </row>
    <row r="946" spans="1:240" s="20" customFormat="1" ht="13.5" hidden="1" customHeight="1">
      <c r="A946" s="97" t="s">
        <v>1279</v>
      </c>
      <c r="B946" s="117" t="s">
        <v>1280</v>
      </c>
      <c r="C946" s="139" t="s">
        <v>29</v>
      </c>
      <c r="D946" s="60"/>
      <c r="E946" s="60"/>
      <c r="HP946" s="106"/>
      <c r="HQ946" s="106"/>
      <c r="HR946" s="106"/>
      <c r="HS946" s="106"/>
      <c r="HT946" s="106"/>
      <c r="HU946" s="106"/>
      <c r="HV946" s="106"/>
      <c r="HW946" s="106"/>
      <c r="HX946" s="106"/>
      <c r="HY946" s="106"/>
      <c r="HZ946" s="106"/>
      <c r="IA946" s="106"/>
      <c r="IB946" s="106"/>
      <c r="IC946" s="106"/>
      <c r="ID946" s="106"/>
      <c r="IE946" s="106"/>
      <c r="IF946" s="106"/>
    </row>
    <row r="947" spans="1:240" s="20" customFormat="1" ht="12.75" hidden="1" customHeight="1">
      <c r="A947" s="97" t="s">
        <v>1281</v>
      </c>
      <c r="B947" s="117" t="s">
        <v>1282</v>
      </c>
      <c r="C947" s="139" t="s">
        <v>32</v>
      </c>
      <c r="D947" s="60"/>
      <c r="E947" s="60"/>
      <c r="HP947" s="106"/>
      <c r="HQ947" s="106"/>
      <c r="HR947" s="106"/>
      <c r="HS947" s="106"/>
      <c r="HT947" s="106"/>
      <c r="HU947" s="106"/>
      <c r="HV947" s="106"/>
      <c r="HW947" s="106"/>
      <c r="HX947" s="106"/>
      <c r="HY947" s="106"/>
      <c r="HZ947" s="106"/>
      <c r="IA947" s="106"/>
      <c r="IB947" s="106"/>
      <c r="IC947" s="106"/>
      <c r="ID947" s="106"/>
      <c r="IE947" s="106"/>
      <c r="IF947" s="106"/>
    </row>
    <row r="948" spans="1:240" s="20" customFormat="1" ht="12.75" hidden="1" customHeight="1">
      <c r="A948" s="97" t="s">
        <v>1283</v>
      </c>
      <c r="B948" s="117" t="s">
        <v>1284</v>
      </c>
      <c r="C948" s="139" t="s">
        <v>35</v>
      </c>
      <c r="D948" s="60"/>
      <c r="E948" s="60"/>
      <c r="HP948" s="106"/>
      <c r="HQ948" s="106"/>
      <c r="HR948" s="106"/>
      <c r="HS948" s="106"/>
      <c r="HT948" s="106"/>
      <c r="HU948" s="106"/>
      <c r="HV948" s="106"/>
      <c r="HW948" s="106"/>
      <c r="HX948" s="106"/>
      <c r="HY948" s="106"/>
      <c r="HZ948" s="106"/>
      <c r="IA948" s="106"/>
      <c r="IB948" s="106"/>
      <c r="IC948" s="106"/>
      <c r="ID948" s="106"/>
      <c r="IE948" s="106"/>
      <c r="IF948" s="106"/>
    </row>
    <row r="949" spans="1:240" s="20" customFormat="1" ht="18" hidden="1" customHeight="1">
      <c r="A949" s="97" t="s">
        <v>1866</v>
      </c>
      <c r="B949" s="117" t="s">
        <v>1867</v>
      </c>
      <c r="C949" s="139" t="s">
        <v>29</v>
      </c>
      <c r="D949" s="60"/>
      <c r="E949" s="60">
        <v>-9.3000000000000007</v>
      </c>
      <c r="HP949" s="106"/>
      <c r="HQ949" s="106"/>
      <c r="HR949" s="106"/>
      <c r="HS949" s="106"/>
      <c r="HT949" s="106"/>
      <c r="HU949" s="106"/>
      <c r="HV949" s="106"/>
      <c r="HW949" s="106"/>
      <c r="HX949" s="106"/>
      <c r="HY949" s="106"/>
      <c r="HZ949" s="106"/>
      <c r="IA949" s="106"/>
      <c r="IB949" s="106"/>
      <c r="IC949" s="106"/>
      <c r="ID949" s="106"/>
      <c r="IE949" s="106"/>
      <c r="IF949" s="106"/>
    </row>
    <row r="950" spans="1:240" s="20" customFormat="1" ht="18" hidden="1" customHeight="1">
      <c r="A950" s="97" t="s">
        <v>1868</v>
      </c>
      <c r="B950" s="117" t="s">
        <v>1869</v>
      </c>
      <c r="C950" s="139" t="s">
        <v>29</v>
      </c>
      <c r="D950" s="60"/>
      <c r="E950" s="60"/>
      <c r="HP950" s="106"/>
      <c r="HQ950" s="106"/>
      <c r="HR950" s="106"/>
      <c r="HS950" s="106"/>
      <c r="HT950" s="106"/>
      <c r="HU950" s="106"/>
      <c r="HV950" s="106"/>
      <c r="HW950" s="106"/>
      <c r="HX950" s="106"/>
      <c r="HY950" s="106"/>
      <c r="HZ950" s="106"/>
      <c r="IA950" s="106"/>
      <c r="IB950" s="106"/>
      <c r="IC950" s="106"/>
      <c r="ID950" s="106"/>
      <c r="IE950" s="106"/>
      <c r="IF950" s="106"/>
    </row>
    <row r="951" spans="1:240" s="20" customFormat="1" ht="27" hidden="1" customHeight="1">
      <c r="A951" s="97" t="s">
        <v>1321</v>
      </c>
      <c r="B951" s="117" t="s">
        <v>1322</v>
      </c>
      <c r="C951" s="139" t="s">
        <v>29</v>
      </c>
      <c r="D951" s="60"/>
      <c r="E951" s="60"/>
      <c r="HP951" s="106"/>
      <c r="HQ951" s="106"/>
      <c r="HR951" s="106"/>
      <c r="HS951" s="106"/>
      <c r="HT951" s="106"/>
      <c r="HU951" s="106"/>
      <c r="HV951" s="106"/>
      <c r="HW951" s="106"/>
      <c r="HX951" s="106"/>
      <c r="HY951" s="106"/>
      <c r="HZ951" s="106"/>
      <c r="IA951" s="106"/>
      <c r="IB951" s="106"/>
      <c r="IC951" s="106"/>
      <c r="ID951" s="106"/>
      <c r="IE951" s="106"/>
      <c r="IF951" s="106"/>
    </row>
    <row r="952" spans="1:240" s="20" customFormat="1" ht="12.75" hidden="1" customHeight="1">
      <c r="A952" s="97" t="s">
        <v>1337</v>
      </c>
      <c r="B952" s="117" t="s">
        <v>1338</v>
      </c>
      <c r="C952" s="139" t="s">
        <v>29</v>
      </c>
      <c r="D952" s="60">
        <v>-26.06</v>
      </c>
      <c r="E952" s="60">
        <v>-3.32</v>
      </c>
      <c r="HP952" s="106"/>
      <c r="HQ952" s="106"/>
      <c r="HR952" s="106"/>
      <c r="HS952" s="106"/>
      <c r="HT952" s="106"/>
      <c r="HU952" s="106"/>
      <c r="HV952" s="106"/>
      <c r="HW952" s="106"/>
      <c r="HX952" s="106"/>
      <c r="HY952" s="106"/>
      <c r="HZ952" s="106"/>
      <c r="IA952" s="106"/>
      <c r="IB952" s="106"/>
      <c r="IC952" s="106"/>
      <c r="ID952" s="106"/>
      <c r="IE952" s="106"/>
      <c r="IF952" s="106"/>
    </row>
    <row r="953" spans="1:240" s="20" customFormat="1">
      <c r="A953" s="97"/>
      <c r="B953" s="158" t="s">
        <v>1532</v>
      </c>
      <c r="C953" s="139"/>
      <c r="D953" s="72">
        <f>SUM(D681+D688+D702+D795+D913+D866)</f>
        <v>-57534975.639999993</v>
      </c>
      <c r="E953" s="72">
        <f>SUM(E681+E688+E702+E795+E913+E866)</f>
        <v>-62206155.25</v>
      </c>
      <c r="HP953" s="106"/>
      <c r="HQ953" s="106"/>
      <c r="HR953" s="106"/>
      <c r="HS953" s="106"/>
      <c r="HT953" s="106"/>
      <c r="HU953" s="106"/>
      <c r="HV953" s="106"/>
      <c r="HW953" s="106"/>
      <c r="HX953" s="106"/>
      <c r="HY953" s="106"/>
      <c r="HZ953" s="106"/>
      <c r="IA953" s="106"/>
      <c r="IB953" s="106"/>
      <c r="IC953" s="106"/>
      <c r="ID953" s="106"/>
      <c r="IE953" s="106"/>
      <c r="IF953" s="106"/>
    </row>
    <row r="954" spans="1:240">
      <c r="A954" s="122"/>
      <c r="B954" s="123" t="s">
        <v>1533</v>
      </c>
      <c r="C954" s="124"/>
      <c r="D954" s="72">
        <f>SUM(D2+D604+D667+D953)</f>
        <v>605545334.33999991</v>
      </c>
      <c r="E954" s="72">
        <f>SUM(E2+E604+E667+E953)</f>
        <v>643926206.85300004</v>
      </c>
    </row>
    <row r="955" spans="1:240" s="30" customFormat="1" ht="15">
      <c r="A955" s="159"/>
      <c r="B955" s="160"/>
      <c r="C955" s="161"/>
      <c r="D955" s="162"/>
      <c r="E955" s="162"/>
      <c r="HP955" s="106"/>
      <c r="HQ955" s="106"/>
      <c r="HR955" s="106"/>
      <c r="HS955" s="106"/>
      <c r="HT955" s="106"/>
      <c r="HU955" s="106"/>
      <c r="HV955" s="106"/>
      <c r="HW955" s="106"/>
      <c r="HX955" s="106"/>
      <c r="HY955" s="106"/>
      <c r="HZ955" s="106"/>
      <c r="IA955" s="106"/>
      <c r="IB955" s="106"/>
      <c r="IC955" s="106"/>
      <c r="ID955" s="106"/>
      <c r="IE955" s="106"/>
      <c r="IF955" s="106"/>
    </row>
    <row r="956" spans="1:240" s="111" customFormat="1" ht="12" customHeight="1">
      <c r="A956" s="163"/>
      <c r="B956" s="164"/>
      <c r="C956" s="165"/>
      <c r="D956" s="162">
        <v>605545334.34000003</v>
      </c>
      <c r="E956" s="162">
        <v>643926206.85000002</v>
      </c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  <c r="AA956" s="110"/>
      <c r="AB956" s="110"/>
      <c r="AC956" s="110"/>
      <c r="AD956" s="110"/>
      <c r="AE956" s="110"/>
      <c r="AF956" s="110"/>
      <c r="AG956" s="110"/>
      <c r="AH956" s="110"/>
      <c r="AI956" s="110"/>
      <c r="AJ956" s="110"/>
      <c r="AK956" s="110"/>
      <c r="AL956" s="110"/>
      <c r="AM956" s="110"/>
      <c r="AN956" s="110"/>
      <c r="AO956" s="110"/>
      <c r="AP956" s="110"/>
      <c r="AQ956" s="110"/>
      <c r="AR956" s="110"/>
      <c r="AS956" s="110"/>
      <c r="AT956" s="110"/>
      <c r="AU956" s="110"/>
      <c r="AV956" s="110"/>
      <c r="AW956" s="110"/>
      <c r="AX956" s="110"/>
      <c r="AY956" s="110"/>
      <c r="AZ956" s="110"/>
      <c r="BA956" s="110"/>
      <c r="BB956" s="110"/>
      <c r="BC956" s="110"/>
      <c r="BD956" s="110"/>
      <c r="BE956" s="110"/>
      <c r="BF956" s="110"/>
      <c r="BG956" s="110"/>
      <c r="BH956" s="110"/>
      <c r="BI956" s="110"/>
      <c r="BJ956" s="110"/>
      <c r="BK956" s="110"/>
      <c r="BL956" s="110"/>
      <c r="BM956" s="110"/>
      <c r="BN956" s="110"/>
      <c r="BO956" s="110"/>
      <c r="BP956" s="110"/>
      <c r="BQ956" s="110"/>
      <c r="BR956" s="110"/>
      <c r="BS956" s="110"/>
      <c r="BT956" s="110"/>
      <c r="BU956" s="110"/>
      <c r="BV956" s="110"/>
      <c r="BW956" s="110"/>
      <c r="BX956" s="110"/>
      <c r="BY956" s="110"/>
      <c r="BZ956" s="110"/>
      <c r="CA956" s="110"/>
      <c r="CB956" s="110"/>
      <c r="CC956" s="110"/>
      <c r="CD956" s="110"/>
      <c r="CE956" s="110"/>
      <c r="CF956" s="110"/>
      <c r="CG956" s="110"/>
      <c r="CH956" s="110"/>
      <c r="CI956" s="110"/>
      <c r="CJ956" s="110"/>
      <c r="CK956" s="110"/>
      <c r="CL956" s="110"/>
      <c r="CM956" s="110"/>
      <c r="CN956" s="110"/>
      <c r="CO956" s="110"/>
      <c r="CP956" s="110"/>
      <c r="CQ956" s="110"/>
      <c r="CR956" s="110"/>
      <c r="CS956" s="110"/>
      <c r="CT956" s="110"/>
      <c r="CU956" s="110"/>
      <c r="CV956" s="110"/>
      <c r="CW956" s="110"/>
      <c r="CX956" s="110"/>
      <c r="CY956" s="110"/>
      <c r="CZ956" s="110"/>
      <c r="DA956" s="110"/>
      <c r="DB956" s="110"/>
      <c r="DC956" s="110"/>
      <c r="DD956" s="110"/>
      <c r="DE956" s="110"/>
      <c r="DF956" s="110"/>
      <c r="DG956" s="110"/>
      <c r="DH956" s="110"/>
      <c r="DI956" s="110"/>
      <c r="DJ956" s="110"/>
      <c r="DK956" s="110"/>
      <c r="DL956" s="110"/>
      <c r="DM956" s="110"/>
      <c r="DN956" s="110"/>
      <c r="DO956" s="110"/>
      <c r="DP956" s="110"/>
      <c r="DQ956" s="110"/>
      <c r="DR956" s="110"/>
      <c r="DS956" s="110"/>
      <c r="DT956" s="110"/>
      <c r="DU956" s="110"/>
      <c r="DV956" s="110"/>
      <c r="DW956" s="110"/>
      <c r="DX956" s="110"/>
      <c r="DY956" s="110"/>
      <c r="DZ956" s="110"/>
      <c r="EA956" s="110"/>
      <c r="EB956" s="110"/>
      <c r="EC956" s="110"/>
      <c r="ED956" s="110"/>
      <c r="EE956" s="110"/>
      <c r="EF956" s="110"/>
      <c r="EG956" s="110"/>
      <c r="EH956" s="110"/>
      <c r="EI956" s="110"/>
      <c r="EJ956" s="110"/>
      <c r="EK956" s="110"/>
      <c r="EL956" s="110"/>
      <c r="EM956" s="110"/>
      <c r="EN956" s="110"/>
      <c r="EO956" s="110"/>
      <c r="EP956" s="110"/>
      <c r="EQ956" s="110"/>
      <c r="ER956" s="110"/>
      <c r="ES956" s="110"/>
      <c r="ET956" s="110"/>
      <c r="EU956" s="110"/>
      <c r="EV956" s="110"/>
      <c r="EW956" s="110"/>
      <c r="EX956" s="110"/>
      <c r="EY956" s="110"/>
      <c r="EZ956" s="110"/>
      <c r="FA956" s="110"/>
      <c r="FB956" s="110"/>
      <c r="FC956" s="110"/>
      <c r="FD956" s="110"/>
      <c r="FE956" s="110"/>
      <c r="FF956" s="110"/>
      <c r="FG956" s="110"/>
      <c r="FH956" s="110"/>
      <c r="FI956" s="110"/>
      <c r="FJ956" s="110"/>
      <c r="FK956" s="110"/>
      <c r="FL956" s="110"/>
      <c r="FM956" s="110"/>
      <c r="FN956" s="110"/>
      <c r="FO956" s="110"/>
      <c r="FP956" s="110"/>
      <c r="FQ956" s="110"/>
      <c r="FR956" s="110"/>
      <c r="FS956" s="110"/>
      <c r="FT956" s="110"/>
      <c r="FU956" s="110"/>
      <c r="FV956" s="110"/>
      <c r="FW956" s="110"/>
      <c r="FX956" s="110"/>
      <c r="FY956" s="110"/>
      <c r="FZ956" s="110"/>
      <c r="GA956" s="110"/>
      <c r="GB956" s="110"/>
      <c r="GC956" s="110"/>
      <c r="GD956" s="110"/>
      <c r="GE956" s="110"/>
      <c r="GF956" s="110"/>
      <c r="GG956" s="110"/>
      <c r="GH956" s="110"/>
      <c r="GI956" s="110"/>
      <c r="GJ956" s="110"/>
      <c r="GK956" s="110"/>
      <c r="GL956" s="110"/>
      <c r="GM956" s="110"/>
      <c r="GN956" s="110"/>
      <c r="GO956" s="110"/>
      <c r="GP956" s="110"/>
      <c r="GQ956" s="110"/>
      <c r="GR956" s="110"/>
      <c r="GS956" s="110"/>
      <c r="GT956" s="110"/>
      <c r="GU956" s="110"/>
      <c r="GV956" s="110"/>
      <c r="GW956" s="110"/>
      <c r="GX956" s="110"/>
      <c r="GY956" s="110"/>
      <c r="GZ956" s="110"/>
      <c r="HA956" s="110"/>
      <c r="HB956" s="110"/>
      <c r="HC956" s="110"/>
      <c r="HD956" s="110"/>
      <c r="HE956" s="110"/>
      <c r="HF956" s="110"/>
      <c r="HG956" s="110"/>
      <c r="HH956" s="110"/>
      <c r="HI956" s="110"/>
      <c r="HJ956" s="110"/>
      <c r="HK956" s="110"/>
      <c r="HL956" s="110"/>
      <c r="HM956" s="110"/>
      <c r="HN956" s="110"/>
      <c r="HO956" s="110"/>
    </row>
    <row r="957" spans="1:240" s="111" customFormat="1" ht="12" customHeight="1">
      <c r="A957" s="163"/>
      <c r="B957" s="164" t="s">
        <v>1507</v>
      </c>
      <c r="C957" s="165"/>
      <c r="D957" s="162">
        <f>D954-D956</f>
        <v>0</v>
      </c>
      <c r="E957" s="162">
        <f>E954-E956</f>
        <v>3.0000209808349609E-3</v>
      </c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0"/>
      <c r="AC957" s="110"/>
      <c r="AD957" s="110"/>
      <c r="AE957" s="110"/>
      <c r="AF957" s="110"/>
      <c r="AG957" s="110"/>
      <c r="AH957" s="110"/>
      <c r="AI957" s="110"/>
      <c r="AJ957" s="110"/>
      <c r="AK957" s="110"/>
      <c r="AL957" s="110"/>
      <c r="AM957" s="110"/>
      <c r="AN957" s="110"/>
      <c r="AO957" s="110"/>
      <c r="AP957" s="110"/>
      <c r="AQ957" s="110"/>
      <c r="AR957" s="110"/>
      <c r="AS957" s="110"/>
      <c r="AT957" s="110"/>
      <c r="AU957" s="110"/>
      <c r="AV957" s="110"/>
      <c r="AW957" s="110"/>
      <c r="AX957" s="110"/>
      <c r="AY957" s="110"/>
      <c r="AZ957" s="110"/>
      <c r="BA957" s="110"/>
      <c r="BB957" s="110"/>
      <c r="BC957" s="110"/>
      <c r="BD957" s="110"/>
      <c r="BE957" s="110"/>
      <c r="BF957" s="110"/>
      <c r="BG957" s="110"/>
      <c r="BH957" s="110"/>
      <c r="BI957" s="110"/>
      <c r="BJ957" s="110"/>
      <c r="BK957" s="110"/>
      <c r="BL957" s="110"/>
      <c r="BM957" s="110"/>
      <c r="BN957" s="110"/>
      <c r="BO957" s="110"/>
      <c r="BP957" s="110"/>
      <c r="BQ957" s="110"/>
      <c r="BR957" s="110"/>
      <c r="BS957" s="110"/>
      <c r="BT957" s="110"/>
      <c r="BU957" s="110"/>
      <c r="BV957" s="110"/>
      <c r="BW957" s="110"/>
      <c r="BX957" s="110"/>
      <c r="BY957" s="110"/>
      <c r="BZ957" s="110"/>
      <c r="CA957" s="110"/>
      <c r="CB957" s="110"/>
      <c r="CC957" s="110"/>
      <c r="CD957" s="110"/>
      <c r="CE957" s="110"/>
      <c r="CF957" s="110"/>
      <c r="CG957" s="110"/>
      <c r="CH957" s="110"/>
      <c r="CI957" s="110"/>
      <c r="CJ957" s="110"/>
      <c r="CK957" s="110"/>
      <c r="CL957" s="110"/>
      <c r="CM957" s="110"/>
      <c r="CN957" s="110"/>
      <c r="CO957" s="110"/>
      <c r="CP957" s="110"/>
      <c r="CQ957" s="110"/>
      <c r="CR957" s="110"/>
      <c r="CS957" s="110"/>
      <c r="CT957" s="110"/>
      <c r="CU957" s="110"/>
      <c r="CV957" s="110"/>
      <c r="CW957" s="110"/>
      <c r="CX957" s="110"/>
      <c r="CY957" s="110"/>
      <c r="CZ957" s="110"/>
      <c r="DA957" s="110"/>
      <c r="DB957" s="110"/>
      <c r="DC957" s="110"/>
      <c r="DD957" s="110"/>
      <c r="DE957" s="110"/>
      <c r="DF957" s="110"/>
      <c r="DG957" s="110"/>
      <c r="DH957" s="110"/>
      <c r="DI957" s="110"/>
      <c r="DJ957" s="110"/>
      <c r="DK957" s="110"/>
      <c r="DL957" s="110"/>
      <c r="DM957" s="110"/>
      <c r="DN957" s="110"/>
      <c r="DO957" s="110"/>
      <c r="DP957" s="110"/>
      <c r="DQ957" s="110"/>
      <c r="DR957" s="110"/>
      <c r="DS957" s="110"/>
      <c r="DT957" s="110"/>
      <c r="DU957" s="110"/>
      <c r="DV957" s="110"/>
      <c r="DW957" s="110"/>
      <c r="DX957" s="110"/>
      <c r="DY957" s="110"/>
      <c r="DZ957" s="110"/>
      <c r="EA957" s="110"/>
      <c r="EB957" s="110"/>
      <c r="EC957" s="110"/>
      <c r="ED957" s="110"/>
      <c r="EE957" s="110"/>
      <c r="EF957" s="110"/>
      <c r="EG957" s="110"/>
      <c r="EH957" s="110"/>
      <c r="EI957" s="110"/>
      <c r="EJ957" s="110"/>
      <c r="EK957" s="110"/>
      <c r="EL957" s="110"/>
      <c r="EM957" s="110"/>
      <c r="EN957" s="110"/>
      <c r="EO957" s="110"/>
      <c r="EP957" s="110"/>
      <c r="EQ957" s="110"/>
      <c r="ER957" s="110"/>
      <c r="ES957" s="110"/>
      <c r="ET957" s="110"/>
      <c r="EU957" s="110"/>
      <c r="EV957" s="110"/>
      <c r="EW957" s="110"/>
      <c r="EX957" s="110"/>
      <c r="EY957" s="110"/>
      <c r="EZ957" s="110"/>
      <c r="FA957" s="110"/>
      <c r="FB957" s="110"/>
      <c r="FC957" s="110"/>
      <c r="FD957" s="110"/>
      <c r="FE957" s="110"/>
      <c r="FF957" s="110"/>
      <c r="FG957" s="110"/>
      <c r="FH957" s="110"/>
      <c r="FI957" s="110"/>
      <c r="FJ957" s="110"/>
      <c r="FK957" s="110"/>
      <c r="FL957" s="110"/>
      <c r="FM957" s="110"/>
      <c r="FN957" s="110"/>
      <c r="FO957" s="110"/>
      <c r="FP957" s="110"/>
      <c r="FQ957" s="110"/>
      <c r="FR957" s="110"/>
      <c r="FS957" s="110"/>
      <c r="FT957" s="110"/>
      <c r="FU957" s="110"/>
      <c r="FV957" s="110"/>
      <c r="FW957" s="110"/>
      <c r="FX957" s="110"/>
      <c r="FY957" s="110"/>
      <c r="FZ957" s="110"/>
      <c r="GA957" s="110"/>
      <c r="GB957" s="110"/>
      <c r="GC957" s="110"/>
      <c r="GD957" s="110"/>
      <c r="GE957" s="110"/>
      <c r="GF957" s="110"/>
      <c r="GG957" s="110"/>
      <c r="GH957" s="110"/>
      <c r="GI957" s="110"/>
      <c r="GJ957" s="110"/>
      <c r="GK957" s="110"/>
      <c r="GL957" s="110"/>
      <c r="GM957" s="110"/>
      <c r="GN957" s="110"/>
      <c r="GO957" s="110"/>
      <c r="GP957" s="110"/>
      <c r="GQ957" s="110"/>
      <c r="GR957" s="110"/>
      <c r="GS957" s="110"/>
      <c r="GT957" s="110"/>
      <c r="GU957" s="110"/>
      <c r="GV957" s="110"/>
      <c r="GW957" s="110"/>
      <c r="GX957" s="110"/>
      <c r="GY957" s="110"/>
      <c r="GZ957" s="110"/>
      <c r="HA957" s="110"/>
      <c r="HB957" s="110"/>
      <c r="HC957" s="110"/>
      <c r="HD957" s="110"/>
      <c r="HE957" s="110"/>
      <c r="HF957" s="110"/>
      <c r="HG957" s="110"/>
      <c r="HH957" s="110"/>
      <c r="HI957" s="110"/>
      <c r="HJ957" s="110"/>
      <c r="HK957" s="110"/>
      <c r="HL957" s="110"/>
      <c r="HM957" s="110"/>
      <c r="HN957" s="110"/>
      <c r="HO957" s="110"/>
    </row>
  </sheetData>
  <printOptions horizontalCentered="1"/>
  <pageMargins left="0.43307086614173229" right="0.23622047244094491" top="0.87" bottom="0.55118110236220474" header="0.23622047244094491" footer="0.15748031496062992"/>
  <pageSetup paperSize="9" firstPageNumber="0" fitToHeight="0" orientation="portrait" horizontalDpi="4294967293" verticalDpi="4294967293" r:id="rId1"/>
  <headerFooter alignWithMargins="0">
    <oddHeader xml:space="preserve">&amp;CPREFEITURA MUNICIPAL DE SANTA MARIA&amp;12
&amp;10SECRETARIA DE MUNICÍPIO DAS FINANÇAS
LDO 2020
</oddHeader>
    <oddFooter>&amp;R&amp;8&amp;P</oddFooter>
  </headerFooter>
  <colBreaks count="2" manualBreakCount="2">
    <brk id="162" max="1048575" man="1"/>
    <brk id="202" max="8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19"/>
  <sheetViews>
    <sheetView tabSelected="1" zoomScale="120" zoomScaleNormal="120" zoomScaleSheetLayoutView="130" workbookViewId="0">
      <pane xSplit="4" ySplit="1" topLeftCell="E443" activePane="bottomRight" state="frozen"/>
      <selection pane="topRight" activeCell="D1" sqref="D1"/>
      <selection pane="bottomLeft" activeCell="A2" sqref="A2"/>
      <selection pane="bottomRight" activeCell="A459" sqref="A459:XFD462"/>
    </sheetView>
  </sheetViews>
  <sheetFormatPr defaultColWidth="11.5703125" defaultRowHeight="12.75"/>
  <cols>
    <col min="1" max="1" width="17.5703125" style="143" customWidth="1"/>
    <col min="2" max="2" width="4.5703125" style="143" hidden="1" customWidth="1"/>
    <col min="3" max="3" width="43.7109375" style="166" customWidth="1"/>
    <col min="4" max="4" width="7.28515625" style="227" customWidth="1"/>
    <col min="5" max="9" width="12.85546875" style="74" customWidth="1"/>
    <col min="10" max="10" width="12.7109375" style="107" customWidth="1"/>
    <col min="11" max="11" width="12.85546875" style="107" customWidth="1"/>
    <col min="12" max="227" width="11.5703125" style="107"/>
    <col min="228" max="16384" width="11.5703125" style="106"/>
  </cols>
  <sheetData>
    <row r="1" spans="1:244" s="103" customFormat="1" ht="12" customHeight="1">
      <c r="A1" s="120"/>
      <c r="B1" s="120"/>
      <c r="C1" s="121" t="s">
        <v>1534</v>
      </c>
      <c r="D1" s="224" t="s">
        <v>1535</v>
      </c>
      <c r="E1" s="120" t="s">
        <v>2000</v>
      </c>
      <c r="F1" s="120" t="s">
        <v>2001</v>
      </c>
      <c r="G1" s="120" t="s">
        <v>2002</v>
      </c>
      <c r="H1" s="120" t="s">
        <v>2003</v>
      </c>
      <c r="I1" s="120" t="s">
        <v>2004</v>
      </c>
      <c r="HT1" s="104"/>
      <c r="HU1" s="104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6"/>
      <c r="IH1" s="106"/>
      <c r="II1" s="106"/>
      <c r="IJ1" s="106"/>
    </row>
    <row r="2" spans="1:244">
      <c r="A2" s="213" t="s">
        <v>2005</v>
      </c>
      <c r="B2" s="213"/>
      <c r="C2" s="215" t="s">
        <v>19</v>
      </c>
      <c r="D2" s="206"/>
      <c r="E2" s="72">
        <f>SUM(E3+E153+E186+E345+E362+E561)</f>
        <v>683355627.22300005</v>
      </c>
      <c r="F2" s="72">
        <f>SUM(F3+F153+F186+F345+F362+F561)</f>
        <v>677948904.70000005</v>
      </c>
      <c r="G2" s="72">
        <f>SUM(G3+G153+G186+G345+G362+G561)</f>
        <v>741978075.63594794</v>
      </c>
      <c r="H2" s="72">
        <f>SUM(H3+H153+H186+H345+H362+H561)</f>
        <v>755909089.99867105</v>
      </c>
      <c r="I2" s="72">
        <f>SUM(I3+I153+I186+I345+I362+I561)</f>
        <v>804182950</v>
      </c>
    </row>
    <row r="3" spans="1:244">
      <c r="A3" s="125" t="s">
        <v>2006</v>
      </c>
      <c r="B3" s="125"/>
      <c r="C3" s="126" t="s">
        <v>2007</v>
      </c>
      <c r="D3" s="131"/>
      <c r="E3" s="128">
        <f>SUM(E4+E77)</f>
        <v>195932453.26300001</v>
      </c>
      <c r="F3" s="128">
        <f>SUM(F4+F77)</f>
        <v>207709624.69999999</v>
      </c>
      <c r="G3" s="128">
        <f>SUM(G4+G77)</f>
        <v>228709679.80594799</v>
      </c>
      <c r="H3" s="128">
        <f>SUM(H4+H77)</f>
        <v>241213830.29867107</v>
      </c>
      <c r="I3" s="128">
        <f>SUM(I4+I77)</f>
        <v>255179570</v>
      </c>
    </row>
    <row r="4" spans="1:244">
      <c r="A4" s="129" t="s">
        <v>2008</v>
      </c>
      <c r="B4" s="129"/>
      <c r="C4" s="130" t="s">
        <v>23</v>
      </c>
      <c r="D4" s="131"/>
      <c r="E4" s="128">
        <f>SUM(E5+E31)</f>
        <v>173978439.91000003</v>
      </c>
      <c r="F4" s="128">
        <f>SUM(F5+F31)</f>
        <v>183561000</v>
      </c>
      <c r="G4" s="128">
        <f>SUM(G5+G31)</f>
        <v>203215000</v>
      </c>
      <c r="H4" s="128">
        <f>SUM(H5+H31)</f>
        <v>214709000</v>
      </c>
      <c r="I4" s="128">
        <f>SUM(I5+I31)</f>
        <v>227283000</v>
      </c>
    </row>
    <row r="5" spans="1:244" s="20" customFormat="1">
      <c r="A5" s="99" t="s">
        <v>2009</v>
      </c>
      <c r="B5" s="99"/>
      <c r="C5" s="116" t="s">
        <v>38</v>
      </c>
      <c r="D5" s="136"/>
      <c r="E5" s="58">
        <f>E6</f>
        <v>35149251.779999994</v>
      </c>
      <c r="F5" s="58">
        <f>F6</f>
        <v>33555000</v>
      </c>
      <c r="G5" s="58">
        <f>G6</f>
        <v>38110000</v>
      </c>
      <c r="H5" s="58">
        <f>H6</f>
        <v>39536000</v>
      </c>
      <c r="I5" s="58">
        <f>I6</f>
        <v>41613000</v>
      </c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</row>
    <row r="6" spans="1:244">
      <c r="A6" s="132" t="s">
        <v>2010</v>
      </c>
      <c r="B6" s="132"/>
      <c r="C6" s="133" t="s">
        <v>2011</v>
      </c>
      <c r="D6" s="134"/>
      <c r="E6" s="135">
        <f>SUM(E7+E25)</f>
        <v>35149251.779999994</v>
      </c>
      <c r="F6" s="135">
        <f>SUM(F7+F25)</f>
        <v>33555000</v>
      </c>
      <c r="G6" s="135">
        <f>SUM(G7+G25)</f>
        <v>38110000</v>
      </c>
      <c r="H6" s="135">
        <f>SUM(H7+H25)</f>
        <v>39536000</v>
      </c>
      <c r="I6" s="135">
        <f>SUM(I7+I25)</f>
        <v>41613000</v>
      </c>
    </row>
    <row r="7" spans="1:244" s="20" customFormat="1">
      <c r="A7" s="99" t="s">
        <v>2012</v>
      </c>
      <c r="B7" s="99"/>
      <c r="C7" s="116" t="s">
        <v>2013</v>
      </c>
      <c r="D7" s="136"/>
      <c r="E7" s="58">
        <f>E8</f>
        <v>34398525.269999996</v>
      </c>
      <c r="F7" s="58">
        <f>F8</f>
        <v>32757000</v>
      </c>
      <c r="G7" s="58">
        <f>G8</f>
        <v>37296000</v>
      </c>
      <c r="H7" s="58">
        <f>H8</f>
        <v>38692000</v>
      </c>
      <c r="I7" s="58">
        <f>I8</f>
        <v>40723000</v>
      </c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</row>
    <row r="8" spans="1:244" s="20" customFormat="1">
      <c r="A8" s="99" t="s">
        <v>2014</v>
      </c>
      <c r="B8" s="99"/>
      <c r="C8" s="116" t="s">
        <v>2015</v>
      </c>
      <c r="D8" s="136"/>
      <c r="E8" s="58">
        <f>SUM(E9+E13+E17+E21)</f>
        <v>34398525.269999996</v>
      </c>
      <c r="F8" s="58">
        <f>SUM(F9+F13+F17+F21)</f>
        <v>32757000</v>
      </c>
      <c r="G8" s="58">
        <f>SUM(G9+G13+G17+G21)</f>
        <v>37296000</v>
      </c>
      <c r="H8" s="58">
        <f>SUM(H9+H13+H17+H21)</f>
        <v>38692000</v>
      </c>
      <c r="I8" s="58">
        <f>SUM(I9+I13+I17+I21)</f>
        <v>40723000</v>
      </c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</row>
    <row r="9" spans="1:244" s="137" customFormat="1" ht="22.5">
      <c r="A9" s="99" t="s">
        <v>2016</v>
      </c>
      <c r="B9" s="99"/>
      <c r="C9" s="116" t="s">
        <v>2017</v>
      </c>
      <c r="D9" s="136"/>
      <c r="E9" s="58">
        <f>SUM(E10:E12)</f>
        <v>21425176.629999999</v>
      </c>
      <c r="F9" s="58">
        <f>SUM(F10:F12)</f>
        <v>20300000</v>
      </c>
      <c r="G9" s="58">
        <f>SUM(G10:G12)</f>
        <v>23230000</v>
      </c>
      <c r="H9" s="58">
        <f>SUM(H10:H12)</f>
        <v>24100000</v>
      </c>
      <c r="I9" s="58">
        <f>SUM(I10:I12)</f>
        <v>25365000</v>
      </c>
      <c r="HT9" s="195"/>
      <c r="HU9" s="195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</row>
    <row r="10" spans="1:244" s="138" customFormat="1" ht="18">
      <c r="A10" s="97" t="s">
        <v>2018</v>
      </c>
      <c r="B10" s="97"/>
      <c r="C10" s="117" t="s">
        <v>2019</v>
      </c>
      <c r="D10" s="136" t="s">
        <v>29</v>
      </c>
      <c r="E10" s="60">
        <v>12855105.369999999</v>
      </c>
      <c r="F10" s="60">
        <v>12180000</v>
      </c>
      <c r="G10" s="60">
        <v>13938000</v>
      </c>
      <c r="H10" s="60">
        <v>14460000</v>
      </c>
      <c r="I10" s="60">
        <v>15219000</v>
      </c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</row>
    <row r="11" spans="1:244" s="138" customFormat="1" ht="18">
      <c r="A11" s="97" t="s">
        <v>2020</v>
      </c>
      <c r="B11" s="97"/>
      <c r="C11" s="117" t="s">
        <v>2021</v>
      </c>
      <c r="D11" s="136" t="s">
        <v>32</v>
      </c>
      <c r="E11" s="60">
        <v>5356229.1500000004</v>
      </c>
      <c r="F11" s="60">
        <v>5075000</v>
      </c>
      <c r="G11" s="60">
        <v>5807500</v>
      </c>
      <c r="H11" s="60">
        <v>6025000</v>
      </c>
      <c r="I11" s="60">
        <v>6341250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</row>
    <row r="12" spans="1:244" s="138" customFormat="1" ht="18">
      <c r="A12" s="97" t="s">
        <v>2022</v>
      </c>
      <c r="B12" s="97"/>
      <c r="C12" s="117" t="s">
        <v>2023</v>
      </c>
      <c r="D12" s="136" t="s">
        <v>35</v>
      </c>
      <c r="E12" s="60">
        <v>3213842.11</v>
      </c>
      <c r="F12" s="60">
        <v>3045000</v>
      </c>
      <c r="G12" s="60">
        <v>3484500</v>
      </c>
      <c r="H12" s="60">
        <v>3615000</v>
      </c>
      <c r="I12" s="60">
        <v>3804750</v>
      </c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</row>
    <row r="13" spans="1:244" s="137" customFormat="1" ht="22.5">
      <c r="A13" s="99" t="s">
        <v>2024</v>
      </c>
      <c r="B13" s="99"/>
      <c r="C13" s="116" t="s">
        <v>2025</v>
      </c>
      <c r="D13" s="136"/>
      <c r="E13" s="58">
        <f>SUM(E14:E16)</f>
        <v>1058614.8400000001</v>
      </c>
      <c r="F13" s="58">
        <f>SUM(F14:F16)</f>
        <v>1020000</v>
      </c>
      <c r="G13" s="58">
        <f>SUM(G14:G16)</f>
        <v>1148000</v>
      </c>
      <c r="H13" s="58">
        <f>SUM(H14:H16)</f>
        <v>1190000</v>
      </c>
      <c r="I13" s="58">
        <f>SUM(I14:I16)</f>
        <v>1253000</v>
      </c>
      <c r="HT13" s="195"/>
      <c r="HU13" s="195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</row>
    <row r="14" spans="1:244" s="138" customFormat="1">
      <c r="A14" s="97" t="s">
        <v>2026</v>
      </c>
      <c r="B14" s="97"/>
      <c r="C14" s="117" t="s">
        <v>52</v>
      </c>
      <c r="D14" s="136" t="s">
        <v>29</v>
      </c>
      <c r="E14" s="60">
        <v>635168.93000000005</v>
      </c>
      <c r="F14" s="60">
        <v>612000</v>
      </c>
      <c r="G14" s="60">
        <v>688800</v>
      </c>
      <c r="H14" s="60">
        <v>714000</v>
      </c>
      <c r="I14" s="60">
        <v>751800</v>
      </c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</row>
    <row r="15" spans="1:244" s="138" customFormat="1">
      <c r="A15" s="97" t="s">
        <v>2027</v>
      </c>
      <c r="B15" s="97"/>
      <c r="C15" s="117" t="s">
        <v>54</v>
      </c>
      <c r="D15" s="136" t="s">
        <v>32</v>
      </c>
      <c r="E15" s="60">
        <v>264653.73</v>
      </c>
      <c r="F15" s="60">
        <v>255000</v>
      </c>
      <c r="G15" s="60">
        <v>287000</v>
      </c>
      <c r="H15" s="60">
        <v>297500</v>
      </c>
      <c r="I15" s="60">
        <v>313250</v>
      </c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</row>
    <row r="16" spans="1:244" s="138" customFormat="1">
      <c r="A16" s="97" t="s">
        <v>2028</v>
      </c>
      <c r="B16" s="97"/>
      <c r="C16" s="117" t="s">
        <v>56</v>
      </c>
      <c r="D16" s="136" t="s">
        <v>35</v>
      </c>
      <c r="E16" s="60">
        <v>158792.18</v>
      </c>
      <c r="F16" s="60">
        <v>153000</v>
      </c>
      <c r="G16" s="60">
        <v>172200</v>
      </c>
      <c r="H16" s="60">
        <v>178500</v>
      </c>
      <c r="I16" s="60">
        <v>187950</v>
      </c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</row>
    <row r="17" spans="1:244" s="137" customFormat="1" ht="22.5">
      <c r="A17" s="99" t="s">
        <v>2029</v>
      </c>
      <c r="B17" s="99"/>
      <c r="C17" s="116" t="s">
        <v>2030</v>
      </c>
      <c r="D17" s="136"/>
      <c r="E17" s="58">
        <f>SUM(E18:E20)</f>
        <v>11448000.58</v>
      </c>
      <c r="F17" s="58">
        <f>SUM(F18:F20)</f>
        <v>11000000</v>
      </c>
      <c r="G17" s="58">
        <f>SUM(G18:G20)</f>
        <v>12412000</v>
      </c>
      <c r="H17" s="58">
        <f>SUM(H18:H20)</f>
        <v>12877000</v>
      </c>
      <c r="I17" s="58">
        <f>SUM(I18:I20)</f>
        <v>13553000</v>
      </c>
      <c r="HT17" s="195"/>
      <c r="HU17" s="195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</row>
    <row r="18" spans="1:244" s="138" customFormat="1">
      <c r="A18" s="97" t="s">
        <v>2031</v>
      </c>
      <c r="B18" s="97"/>
      <c r="C18" s="117" t="s">
        <v>60</v>
      </c>
      <c r="D18" s="136" t="s">
        <v>29</v>
      </c>
      <c r="E18" s="60">
        <v>6868800.25</v>
      </c>
      <c r="F18" s="60">
        <v>6600000</v>
      </c>
      <c r="G18" s="60">
        <v>7447200</v>
      </c>
      <c r="H18" s="60">
        <v>7726200</v>
      </c>
      <c r="I18" s="60">
        <v>8131800</v>
      </c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</row>
    <row r="19" spans="1:244" s="138" customFormat="1">
      <c r="A19" s="97" t="s">
        <v>2032</v>
      </c>
      <c r="B19" s="97"/>
      <c r="C19" s="117" t="s">
        <v>62</v>
      </c>
      <c r="D19" s="136" t="s">
        <v>32</v>
      </c>
      <c r="E19" s="60">
        <v>2862000.19</v>
      </c>
      <c r="F19" s="60">
        <v>2750000</v>
      </c>
      <c r="G19" s="60">
        <v>3103000</v>
      </c>
      <c r="H19" s="60">
        <v>3219250</v>
      </c>
      <c r="I19" s="60">
        <v>3388250</v>
      </c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</row>
    <row r="20" spans="1:244" s="138" customFormat="1">
      <c r="A20" s="97" t="s">
        <v>2033</v>
      </c>
      <c r="B20" s="97"/>
      <c r="C20" s="117" t="s">
        <v>64</v>
      </c>
      <c r="D20" s="136" t="s">
        <v>35</v>
      </c>
      <c r="E20" s="60">
        <v>1717200.14</v>
      </c>
      <c r="F20" s="60">
        <v>1650000</v>
      </c>
      <c r="G20" s="60">
        <v>1861800</v>
      </c>
      <c r="H20" s="60">
        <v>1931550</v>
      </c>
      <c r="I20" s="60">
        <v>2032950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</row>
    <row r="21" spans="1:244" s="137" customFormat="1" ht="22.5">
      <c r="A21" s="99" t="s">
        <v>2034</v>
      </c>
      <c r="B21" s="99"/>
      <c r="C21" s="116" t="s">
        <v>2035</v>
      </c>
      <c r="D21" s="136"/>
      <c r="E21" s="58">
        <f>SUM(E22:E24)</f>
        <v>466733.22</v>
      </c>
      <c r="F21" s="58">
        <f>SUM(F22:F24)</f>
        <v>437000</v>
      </c>
      <c r="G21" s="58">
        <f>SUM(G22:G24)</f>
        <v>506000</v>
      </c>
      <c r="H21" s="58">
        <f>SUM(H22:H24)</f>
        <v>525000</v>
      </c>
      <c r="I21" s="58">
        <f>SUM(I22:I24)</f>
        <v>552000</v>
      </c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</row>
    <row r="22" spans="1:244" s="138" customFormat="1">
      <c r="A22" s="97" t="s">
        <v>2036</v>
      </c>
      <c r="B22" s="97"/>
      <c r="C22" s="117" t="s">
        <v>68</v>
      </c>
      <c r="D22" s="136" t="s">
        <v>29</v>
      </c>
      <c r="E22" s="60">
        <v>280039.86</v>
      </c>
      <c r="F22" s="60">
        <v>262200</v>
      </c>
      <c r="G22" s="60">
        <v>303600</v>
      </c>
      <c r="H22" s="60">
        <v>315000</v>
      </c>
      <c r="I22" s="60">
        <v>331200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</row>
    <row r="23" spans="1:244" s="138" customFormat="1">
      <c r="A23" s="97" t="s">
        <v>2037</v>
      </c>
      <c r="B23" s="97"/>
      <c r="C23" s="117" t="s">
        <v>70</v>
      </c>
      <c r="D23" s="136" t="s">
        <v>32</v>
      </c>
      <c r="E23" s="60">
        <v>116683.35</v>
      </c>
      <c r="F23" s="60">
        <v>109250</v>
      </c>
      <c r="G23" s="60">
        <v>126500</v>
      </c>
      <c r="H23" s="60">
        <v>131250</v>
      </c>
      <c r="I23" s="60">
        <v>138000</v>
      </c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</row>
    <row r="24" spans="1:244" s="138" customFormat="1">
      <c r="A24" s="97" t="s">
        <v>2038</v>
      </c>
      <c r="B24" s="97"/>
      <c r="C24" s="117" t="s">
        <v>72</v>
      </c>
      <c r="D24" s="136" t="s">
        <v>35</v>
      </c>
      <c r="E24" s="60">
        <v>70010.009999999995</v>
      </c>
      <c r="F24" s="60">
        <v>65550</v>
      </c>
      <c r="G24" s="60">
        <v>75900</v>
      </c>
      <c r="H24" s="60">
        <v>78750</v>
      </c>
      <c r="I24" s="60">
        <v>82800</v>
      </c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</row>
    <row r="25" spans="1:244" s="138" customFormat="1" ht="18" customHeight="1">
      <c r="A25" s="99" t="s">
        <v>2039</v>
      </c>
      <c r="B25" s="99"/>
      <c r="C25" s="116" t="s">
        <v>2040</v>
      </c>
      <c r="D25" s="136"/>
      <c r="E25" s="58">
        <f t="shared" ref="E25:I26" si="0">E26</f>
        <v>750726.51</v>
      </c>
      <c r="F25" s="58">
        <f t="shared" si="0"/>
        <v>798000</v>
      </c>
      <c r="G25" s="58">
        <f t="shared" si="0"/>
        <v>814000</v>
      </c>
      <c r="H25" s="58">
        <f t="shared" si="0"/>
        <v>844000</v>
      </c>
      <c r="I25" s="58">
        <f t="shared" si="0"/>
        <v>890000</v>
      </c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</row>
    <row r="26" spans="1:244" s="138" customFormat="1" ht="23.25" customHeight="1">
      <c r="A26" s="99" t="s">
        <v>2041</v>
      </c>
      <c r="B26" s="99"/>
      <c r="C26" s="116" t="s">
        <v>2042</v>
      </c>
      <c r="D26" s="136"/>
      <c r="E26" s="58">
        <f t="shared" si="0"/>
        <v>750726.51</v>
      </c>
      <c r="F26" s="58">
        <f t="shared" si="0"/>
        <v>798000</v>
      </c>
      <c r="G26" s="58">
        <f t="shared" si="0"/>
        <v>814000</v>
      </c>
      <c r="H26" s="58">
        <f t="shared" si="0"/>
        <v>844000</v>
      </c>
      <c r="I26" s="58">
        <f t="shared" si="0"/>
        <v>890000</v>
      </c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</row>
    <row r="27" spans="1:244" s="138" customFormat="1" ht="17.25" customHeight="1">
      <c r="A27" s="99" t="s">
        <v>2043</v>
      </c>
      <c r="B27" s="99"/>
      <c r="C27" s="116" t="s">
        <v>2044</v>
      </c>
      <c r="D27" s="136"/>
      <c r="E27" s="174">
        <f>SUM(E28:E30)</f>
        <v>750726.51</v>
      </c>
      <c r="F27" s="174">
        <f>SUM(F28:F30)</f>
        <v>798000</v>
      </c>
      <c r="G27" s="174">
        <f>SUM(G28:G30)</f>
        <v>814000</v>
      </c>
      <c r="H27" s="174">
        <f>SUM(H28:H30)</f>
        <v>844000</v>
      </c>
      <c r="I27" s="174">
        <f>SUM(I28:I30)</f>
        <v>890000</v>
      </c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</row>
    <row r="28" spans="1:244" s="138" customFormat="1" ht="13.5" customHeight="1">
      <c r="A28" s="97" t="s">
        <v>2045</v>
      </c>
      <c r="B28" s="97"/>
      <c r="C28" s="117" t="s">
        <v>2046</v>
      </c>
      <c r="D28" s="136" t="s">
        <v>29</v>
      </c>
      <c r="E28" s="60">
        <v>450435.17</v>
      </c>
      <c r="F28" s="60">
        <v>478800</v>
      </c>
      <c r="G28" s="60">
        <v>488400</v>
      </c>
      <c r="H28" s="60">
        <v>506400</v>
      </c>
      <c r="I28" s="60">
        <v>534000</v>
      </c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</row>
    <row r="29" spans="1:244" s="138" customFormat="1" ht="13.5" customHeight="1">
      <c r="A29" s="97" t="s">
        <v>2047</v>
      </c>
      <c r="B29" s="97"/>
      <c r="C29" s="117" t="s">
        <v>2048</v>
      </c>
      <c r="D29" s="136" t="s">
        <v>32</v>
      </c>
      <c r="E29" s="60">
        <v>187683.62</v>
      </c>
      <c r="F29" s="60">
        <v>199500</v>
      </c>
      <c r="G29" s="60">
        <v>203500</v>
      </c>
      <c r="H29" s="60">
        <v>211000</v>
      </c>
      <c r="I29" s="60">
        <v>222500</v>
      </c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</row>
    <row r="30" spans="1:244" s="138" customFormat="1" ht="13.5" customHeight="1">
      <c r="A30" s="97" t="s">
        <v>2049</v>
      </c>
      <c r="B30" s="97"/>
      <c r="C30" s="117" t="s">
        <v>2050</v>
      </c>
      <c r="D30" s="136" t="s">
        <v>35</v>
      </c>
      <c r="E30" s="60">
        <v>112607.72</v>
      </c>
      <c r="F30" s="60">
        <v>119700</v>
      </c>
      <c r="G30" s="60">
        <v>122100</v>
      </c>
      <c r="H30" s="60">
        <v>126600</v>
      </c>
      <c r="I30" s="60">
        <v>133500</v>
      </c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</row>
    <row r="31" spans="1:244" s="108" customFormat="1" ht="11.25">
      <c r="A31" s="99" t="s">
        <v>2051</v>
      </c>
      <c r="B31" s="99"/>
      <c r="C31" s="116" t="s">
        <v>2052</v>
      </c>
      <c r="D31" s="136"/>
      <c r="E31" s="58">
        <f>SUM(E32+E59)</f>
        <v>138829188.13000003</v>
      </c>
      <c r="F31" s="58">
        <f>SUM(F32+F59)</f>
        <v>150006000</v>
      </c>
      <c r="G31" s="58">
        <f>SUM(G32+G59)</f>
        <v>165105000</v>
      </c>
      <c r="H31" s="58">
        <f>SUM(H32+H59)</f>
        <v>175173000</v>
      </c>
      <c r="I31" s="58">
        <f>SUM(I32+I59)</f>
        <v>185670000</v>
      </c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</row>
    <row r="32" spans="1:244" s="108" customFormat="1" ht="9.75" customHeight="1">
      <c r="A32" s="99" t="s">
        <v>2053</v>
      </c>
      <c r="B32" s="99"/>
      <c r="C32" s="116" t="s">
        <v>2054</v>
      </c>
      <c r="D32" s="136"/>
      <c r="E32" s="58">
        <f>SUM(E33+E50)</f>
        <v>69804808.700000018</v>
      </c>
      <c r="F32" s="58">
        <f>SUM(F33+F50)</f>
        <v>75360000</v>
      </c>
      <c r="G32" s="58">
        <f>SUM(G33+G50)</f>
        <v>85052000</v>
      </c>
      <c r="H32" s="58">
        <f>SUM(H33+H50)</f>
        <v>89509000</v>
      </c>
      <c r="I32" s="58">
        <f>SUM(I33+I50)</f>
        <v>94209000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</row>
    <row r="33" spans="1:244" s="20" customFormat="1" ht="18" customHeight="1">
      <c r="A33" s="99" t="s">
        <v>2055</v>
      </c>
      <c r="B33" s="99"/>
      <c r="C33" s="116" t="s">
        <v>27</v>
      </c>
      <c r="D33" s="136"/>
      <c r="E33" s="60">
        <f>SUM(E34+E38+E42+E46)</f>
        <v>48381801.960000008</v>
      </c>
      <c r="F33" s="60">
        <f>SUM(F34+F38+F42+F46)</f>
        <v>53400000</v>
      </c>
      <c r="G33" s="60">
        <f>SUM(G34+G38+G42+G46)</f>
        <v>61072000</v>
      </c>
      <c r="H33" s="60">
        <f>SUM(H34+H38+H42+H46)</f>
        <v>64630000</v>
      </c>
      <c r="I33" s="60">
        <f>SUM(I34+I38+I42+I46)</f>
        <v>68024000</v>
      </c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</row>
    <row r="34" spans="1:244" s="137" customFormat="1" ht="22.5">
      <c r="A34" s="99" t="s">
        <v>2056</v>
      </c>
      <c r="B34" s="99"/>
      <c r="C34" s="116" t="s">
        <v>2057</v>
      </c>
      <c r="D34" s="136"/>
      <c r="E34" s="58">
        <f>SUM(E35:E37)</f>
        <v>39200548.540000007</v>
      </c>
      <c r="F34" s="58">
        <f>SUM(F35:F37)</f>
        <v>43420000</v>
      </c>
      <c r="G34" s="58">
        <f>SUM(G35:G37)</f>
        <v>49672000</v>
      </c>
      <c r="H34" s="58">
        <f>SUM(H35:H37)</f>
        <v>51588000</v>
      </c>
      <c r="I34" s="58">
        <f>SUM(I35:I37)</f>
        <v>54296000</v>
      </c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</row>
    <row r="35" spans="1:244" s="138" customFormat="1">
      <c r="A35" s="97" t="s">
        <v>2058</v>
      </c>
      <c r="B35" s="97"/>
      <c r="C35" s="117" t="s">
        <v>2059</v>
      </c>
      <c r="D35" s="136" t="s">
        <v>29</v>
      </c>
      <c r="E35" s="60">
        <v>23520314.280000001</v>
      </c>
      <c r="F35" s="60">
        <v>26052000</v>
      </c>
      <c r="G35" s="60">
        <v>29803200</v>
      </c>
      <c r="H35" s="60">
        <v>30952800</v>
      </c>
      <c r="I35" s="60">
        <v>32577600</v>
      </c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</row>
    <row r="36" spans="1:244" s="138" customFormat="1">
      <c r="A36" s="97" t="s">
        <v>2060</v>
      </c>
      <c r="B36" s="97"/>
      <c r="C36" s="117" t="s">
        <v>2061</v>
      </c>
      <c r="D36" s="136" t="s">
        <v>32</v>
      </c>
      <c r="E36" s="60">
        <v>9800722.2400000002</v>
      </c>
      <c r="F36" s="60">
        <v>10855000</v>
      </c>
      <c r="G36" s="60">
        <v>12418000</v>
      </c>
      <c r="H36" s="60">
        <v>12897000</v>
      </c>
      <c r="I36" s="60">
        <v>13574000</v>
      </c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</row>
    <row r="37" spans="1:244" s="138" customFormat="1">
      <c r="A37" s="97" t="s">
        <v>2062</v>
      </c>
      <c r="B37" s="97"/>
      <c r="C37" s="117" t="s">
        <v>2063</v>
      </c>
      <c r="D37" s="136" t="s">
        <v>35</v>
      </c>
      <c r="E37" s="60">
        <v>5879512.0199999996</v>
      </c>
      <c r="F37" s="60">
        <v>6513000</v>
      </c>
      <c r="G37" s="60">
        <v>7450800</v>
      </c>
      <c r="H37" s="60">
        <v>7738200</v>
      </c>
      <c r="I37" s="60">
        <v>8144400</v>
      </c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</row>
    <row r="38" spans="1:244" s="138" customFormat="1" ht="22.5">
      <c r="A38" s="99" t="s">
        <v>2064</v>
      </c>
      <c r="B38" s="99"/>
      <c r="C38" s="116" t="s">
        <v>2065</v>
      </c>
      <c r="D38" s="136"/>
      <c r="E38" s="58">
        <f>SUM(E39:E41)</f>
        <v>246150.21999999997</v>
      </c>
      <c r="F38" s="58">
        <f>SUM(F39:F41)</f>
        <v>330000</v>
      </c>
      <c r="G38" s="58">
        <f>SUM(G39:G41)</f>
        <v>375000</v>
      </c>
      <c r="H38" s="58">
        <f>SUM(H39:H41)</f>
        <v>430000</v>
      </c>
      <c r="I38" s="58">
        <f>SUM(I39:I41)</f>
        <v>453000</v>
      </c>
    </row>
    <row r="39" spans="1:244" s="138" customFormat="1">
      <c r="A39" s="97" t="s">
        <v>2066</v>
      </c>
      <c r="B39" s="97"/>
      <c r="C39" s="117" t="s">
        <v>2067</v>
      </c>
      <c r="D39" s="136" t="s">
        <v>29</v>
      </c>
      <c r="E39" s="60">
        <v>147693.21</v>
      </c>
      <c r="F39" s="60">
        <v>198000</v>
      </c>
      <c r="G39" s="60">
        <v>225000</v>
      </c>
      <c r="H39" s="60">
        <v>258000</v>
      </c>
      <c r="I39" s="60">
        <v>271800</v>
      </c>
    </row>
    <row r="40" spans="1:244" s="138" customFormat="1">
      <c r="A40" s="97" t="s">
        <v>2068</v>
      </c>
      <c r="B40" s="97"/>
      <c r="C40" s="117" t="s">
        <v>2069</v>
      </c>
      <c r="D40" s="136" t="s">
        <v>32</v>
      </c>
      <c r="E40" s="60">
        <v>61738.12</v>
      </c>
      <c r="F40" s="60">
        <v>82500</v>
      </c>
      <c r="G40" s="60">
        <v>93750</v>
      </c>
      <c r="H40" s="60">
        <v>107500</v>
      </c>
      <c r="I40" s="60">
        <v>113250</v>
      </c>
    </row>
    <row r="41" spans="1:244" s="138" customFormat="1">
      <c r="A41" s="97" t="s">
        <v>2070</v>
      </c>
      <c r="B41" s="97"/>
      <c r="C41" s="117" t="s">
        <v>2071</v>
      </c>
      <c r="D41" s="136" t="s">
        <v>35</v>
      </c>
      <c r="E41" s="60">
        <v>36718.89</v>
      </c>
      <c r="F41" s="60">
        <v>49500</v>
      </c>
      <c r="G41" s="60">
        <v>56250</v>
      </c>
      <c r="H41" s="60">
        <v>64500</v>
      </c>
      <c r="I41" s="60">
        <v>67950</v>
      </c>
    </row>
    <row r="42" spans="1:244" s="140" customFormat="1" ht="22.5">
      <c r="A42" s="99" t="s">
        <v>2072</v>
      </c>
      <c r="B42" s="99"/>
      <c r="C42" s="116" t="s">
        <v>2073</v>
      </c>
      <c r="D42" s="136"/>
      <c r="E42" s="58">
        <f>SUM(E43:E45)</f>
        <v>6249501.3399999999</v>
      </c>
      <c r="F42" s="58">
        <f>SUM(F43:F45)</f>
        <v>6550000</v>
      </c>
      <c r="G42" s="58">
        <f>SUM(G43:G45)</f>
        <v>7483000</v>
      </c>
      <c r="H42" s="58">
        <f>SUM(H43:H45)</f>
        <v>8560000</v>
      </c>
      <c r="I42" s="58">
        <f>SUM(I43:I45)</f>
        <v>9010000</v>
      </c>
      <c r="HT42" s="138"/>
      <c r="HU42" s="138"/>
      <c r="HV42" s="138"/>
      <c r="HW42" s="138"/>
      <c r="HX42" s="138"/>
      <c r="HY42" s="138"/>
      <c r="HZ42" s="138"/>
      <c r="IA42" s="138"/>
      <c r="IB42" s="138"/>
      <c r="IC42" s="138"/>
      <c r="ID42" s="138"/>
      <c r="IE42" s="138"/>
      <c r="IF42" s="138"/>
      <c r="IG42" s="138"/>
      <c r="IH42" s="138"/>
      <c r="II42" s="138"/>
      <c r="IJ42" s="138"/>
    </row>
    <row r="43" spans="1:244" s="140" customFormat="1">
      <c r="A43" s="97" t="s">
        <v>2074</v>
      </c>
      <c r="B43" s="97"/>
      <c r="C43" s="117" t="s">
        <v>2075</v>
      </c>
      <c r="D43" s="136" t="s">
        <v>29</v>
      </c>
      <c r="E43" s="60">
        <v>3749579.94</v>
      </c>
      <c r="F43" s="60">
        <v>3930000</v>
      </c>
      <c r="G43" s="60">
        <v>4489800</v>
      </c>
      <c r="H43" s="60">
        <v>5136000</v>
      </c>
      <c r="I43" s="60">
        <v>5406000</v>
      </c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</row>
    <row r="44" spans="1:244" s="140" customFormat="1">
      <c r="A44" s="97" t="s">
        <v>2076</v>
      </c>
      <c r="B44" s="97"/>
      <c r="C44" s="117" t="s">
        <v>2077</v>
      </c>
      <c r="D44" s="136" t="s">
        <v>32</v>
      </c>
      <c r="E44" s="60">
        <v>1562774.99</v>
      </c>
      <c r="F44" s="60">
        <v>1637500</v>
      </c>
      <c r="G44" s="60">
        <v>1870750</v>
      </c>
      <c r="H44" s="60">
        <v>2140000</v>
      </c>
      <c r="I44" s="60">
        <v>2252500</v>
      </c>
      <c r="HT44" s="138"/>
      <c r="HU44" s="138"/>
      <c r="HV44" s="138"/>
      <c r="HW44" s="138"/>
      <c r="HX44" s="138"/>
      <c r="HY44" s="138"/>
      <c r="HZ44" s="138"/>
      <c r="IA44" s="138"/>
      <c r="IB44" s="138"/>
      <c r="IC44" s="138"/>
      <c r="ID44" s="138"/>
      <c r="IE44" s="138"/>
      <c r="IF44" s="138"/>
      <c r="IG44" s="138"/>
      <c r="IH44" s="138"/>
      <c r="II44" s="138"/>
      <c r="IJ44" s="138"/>
    </row>
    <row r="45" spans="1:244" s="140" customFormat="1">
      <c r="A45" s="97" t="s">
        <v>2078</v>
      </c>
      <c r="B45" s="97"/>
      <c r="C45" s="117" t="s">
        <v>2079</v>
      </c>
      <c r="D45" s="136" t="s">
        <v>35</v>
      </c>
      <c r="E45" s="60">
        <v>937146.41</v>
      </c>
      <c r="F45" s="60">
        <v>982500</v>
      </c>
      <c r="G45" s="60">
        <v>1122450</v>
      </c>
      <c r="H45" s="60">
        <v>1284000</v>
      </c>
      <c r="I45" s="60">
        <v>1351500</v>
      </c>
      <c r="HT45" s="138"/>
      <c r="HU45" s="138"/>
      <c r="HV45" s="138"/>
      <c r="HW45" s="138"/>
      <c r="HX45" s="138"/>
      <c r="HY45" s="138"/>
      <c r="HZ45" s="138"/>
      <c r="IA45" s="138"/>
      <c r="IB45" s="138"/>
      <c r="IC45" s="138"/>
      <c r="ID45" s="138"/>
      <c r="IE45" s="138"/>
      <c r="IF45" s="138"/>
      <c r="IG45" s="138"/>
      <c r="IH45" s="138"/>
      <c r="II45" s="138"/>
      <c r="IJ45" s="138"/>
    </row>
    <row r="46" spans="1:244" s="140" customFormat="1" ht="22.5">
      <c r="A46" s="99" t="s">
        <v>2080</v>
      </c>
      <c r="B46" s="99"/>
      <c r="C46" s="116" t="s">
        <v>2081</v>
      </c>
      <c r="D46" s="136"/>
      <c r="E46" s="58">
        <f>SUM(E47:E49)</f>
        <v>2685601.8600000003</v>
      </c>
      <c r="F46" s="58">
        <f>SUM(F47:F49)</f>
        <v>3100000</v>
      </c>
      <c r="G46" s="58">
        <f>SUM(G47:G49)</f>
        <v>3542000</v>
      </c>
      <c r="H46" s="58">
        <f>SUM(H47:H49)</f>
        <v>4052000</v>
      </c>
      <c r="I46" s="58">
        <f>SUM(I47:I49)</f>
        <v>4265000</v>
      </c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  <c r="IF46" s="138"/>
      <c r="IG46" s="138"/>
      <c r="IH46" s="138"/>
      <c r="II46" s="138"/>
      <c r="IJ46" s="138"/>
    </row>
    <row r="47" spans="1:244" s="138" customFormat="1" ht="12" customHeight="1">
      <c r="A47" s="97" t="s">
        <v>2082</v>
      </c>
      <c r="B47" s="97"/>
      <c r="C47" s="117" t="s">
        <v>2083</v>
      </c>
      <c r="D47" s="136" t="s">
        <v>29</v>
      </c>
      <c r="E47" s="60">
        <v>1611171.85</v>
      </c>
      <c r="F47" s="60">
        <v>1860000</v>
      </c>
      <c r="G47" s="60">
        <v>2125200</v>
      </c>
      <c r="H47" s="60">
        <v>2431200</v>
      </c>
      <c r="I47" s="60">
        <v>2559000</v>
      </c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</row>
    <row r="48" spans="1:244" s="138" customFormat="1" ht="12" customHeight="1">
      <c r="A48" s="97" t="s">
        <v>2084</v>
      </c>
      <c r="B48" s="97"/>
      <c r="C48" s="117" t="s">
        <v>2085</v>
      </c>
      <c r="D48" s="136" t="s">
        <v>32</v>
      </c>
      <c r="E48" s="60">
        <v>671871.35</v>
      </c>
      <c r="F48" s="60">
        <v>775000</v>
      </c>
      <c r="G48" s="60">
        <v>885500</v>
      </c>
      <c r="H48" s="60">
        <v>1013000</v>
      </c>
      <c r="I48" s="60">
        <v>1066250</v>
      </c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</row>
    <row r="49" spans="1:244" s="138" customFormat="1" ht="12" customHeight="1">
      <c r="A49" s="97" t="s">
        <v>2086</v>
      </c>
      <c r="B49" s="97"/>
      <c r="C49" s="117" t="s">
        <v>2087</v>
      </c>
      <c r="D49" s="136" t="s">
        <v>35</v>
      </c>
      <c r="E49" s="60">
        <v>402558.66</v>
      </c>
      <c r="F49" s="60">
        <v>465000</v>
      </c>
      <c r="G49" s="60">
        <v>531300</v>
      </c>
      <c r="H49" s="60">
        <v>607800</v>
      </c>
      <c r="I49" s="60">
        <v>639750</v>
      </c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</row>
    <row r="50" spans="1:244" s="20" customFormat="1" ht="22.5">
      <c r="A50" s="99" t="s">
        <v>2088</v>
      </c>
      <c r="B50" s="99"/>
      <c r="C50" s="116" t="s">
        <v>1547</v>
      </c>
      <c r="D50" s="136"/>
      <c r="E50" s="174">
        <f>SUM(E51+E55)</f>
        <v>21423006.740000002</v>
      </c>
      <c r="F50" s="174">
        <f>SUM(F51+F55)</f>
        <v>21960000</v>
      </c>
      <c r="G50" s="174">
        <f>SUM(G51+G55)</f>
        <v>23980000</v>
      </c>
      <c r="H50" s="174">
        <f>SUM(H51+H55)</f>
        <v>24879000</v>
      </c>
      <c r="I50" s="174">
        <f>SUM(I51+I55)</f>
        <v>26185000</v>
      </c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</row>
    <row r="51" spans="1:244" s="137" customFormat="1" ht="22.5">
      <c r="A51" s="99" t="s">
        <v>2089</v>
      </c>
      <c r="B51" s="99"/>
      <c r="C51" s="116" t="s">
        <v>2090</v>
      </c>
      <c r="D51" s="136"/>
      <c r="E51" s="174">
        <f>SUM(E52:E54)</f>
        <v>21423006.740000002</v>
      </c>
      <c r="F51" s="174">
        <f>SUM(F52:F54)</f>
        <v>21960000</v>
      </c>
      <c r="G51" s="174">
        <f>SUM(G52:G54)</f>
        <v>23980000</v>
      </c>
      <c r="H51" s="174">
        <f>SUM(H52:H54)</f>
        <v>24879000</v>
      </c>
      <c r="I51" s="174">
        <f>SUM(I52:I54)</f>
        <v>26185000</v>
      </c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</row>
    <row r="52" spans="1:244" s="138" customFormat="1">
      <c r="A52" s="97" t="s">
        <v>2091</v>
      </c>
      <c r="B52" s="97"/>
      <c r="C52" s="117" t="s">
        <v>2092</v>
      </c>
      <c r="D52" s="136" t="s">
        <v>29</v>
      </c>
      <c r="E52" s="60">
        <v>12853791.92</v>
      </c>
      <c r="F52" s="60">
        <v>13176000</v>
      </c>
      <c r="G52" s="60">
        <v>14388000</v>
      </c>
      <c r="H52" s="60">
        <v>14927400</v>
      </c>
      <c r="I52" s="60">
        <v>15711000</v>
      </c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</row>
    <row r="53" spans="1:244" s="138" customFormat="1">
      <c r="A53" s="97" t="s">
        <v>2093</v>
      </c>
      <c r="B53" s="97"/>
      <c r="C53" s="117" t="s">
        <v>2094</v>
      </c>
      <c r="D53" s="136" t="s">
        <v>32</v>
      </c>
      <c r="E53" s="60">
        <v>5355758.07</v>
      </c>
      <c r="F53" s="60">
        <v>5490000</v>
      </c>
      <c r="G53" s="60">
        <v>5995000</v>
      </c>
      <c r="H53" s="60">
        <v>6219750</v>
      </c>
      <c r="I53" s="60">
        <v>6546250</v>
      </c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</row>
    <row r="54" spans="1:244" s="138" customFormat="1">
      <c r="A54" s="97" t="s">
        <v>2095</v>
      </c>
      <c r="B54" s="97"/>
      <c r="C54" s="117" t="s">
        <v>2096</v>
      </c>
      <c r="D54" s="136" t="s">
        <v>35</v>
      </c>
      <c r="E54" s="60">
        <v>3213456.75</v>
      </c>
      <c r="F54" s="60">
        <v>3294000</v>
      </c>
      <c r="G54" s="60">
        <v>3597000</v>
      </c>
      <c r="H54" s="60">
        <v>3731850</v>
      </c>
      <c r="I54" s="60">
        <v>3927750</v>
      </c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</row>
    <row r="55" spans="1:244" s="138" customFormat="1" ht="22.5">
      <c r="A55" s="97" t="s">
        <v>2097</v>
      </c>
      <c r="B55" s="97"/>
      <c r="C55" s="116" t="s">
        <v>2098</v>
      </c>
      <c r="D55" s="136"/>
      <c r="E55" s="60">
        <f>SUM(E56:E58)</f>
        <v>0</v>
      </c>
      <c r="F55" s="60">
        <f>SUM(F56:F58)</f>
        <v>0</v>
      </c>
      <c r="G55" s="60">
        <f>SUM(G56:G58)</f>
        <v>0</v>
      </c>
      <c r="H55" s="60">
        <f>SUM(H56:H58)</f>
        <v>0</v>
      </c>
      <c r="I55" s="60">
        <f>SUM(I56:I58)</f>
        <v>0</v>
      </c>
    </row>
    <row r="56" spans="1:244" s="138" customFormat="1">
      <c r="A56" s="97" t="s">
        <v>2099</v>
      </c>
      <c r="B56" s="97"/>
      <c r="C56" s="117" t="s">
        <v>2100</v>
      </c>
      <c r="D56" s="136" t="s">
        <v>29</v>
      </c>
      <c r="E56" s="60"/>
      <c r="F56" s="60"/>
      <c r="G56" s="60"/>
      <c r="H56" s="60"/>
      <c r="I56" s="60"/>
    </row>
    <row r="57" spans="1:244" s="138" customFormat="1">
      <c r="A57" s="97" t="s">
        <v>2101</v>
      </c>
      <c r="B57" s="97"/>
      <c r="C57" s="117" t="s">
        <v>2102</v>
      </c>
      <c r="D57" s="136" t="s">
        <v>32</v>
      </c>
      <c r="E57" s="60"/>
      <c r="F57" s="60"/>
      <c r="G57" s="60"/>
      <c r="H57" s="60"/>
      <c r="I57" s="60"/>
    </row>
    <row r="58" spans="1:244" s="138" customFormat="1">
      <c r="A58" s="97" t="s">
        <v>2103</v>
      </c>
      <c r="B58" s="97"/>
      <c r="C58" s="117" t="s">
        <v>2104</v>
      </c>
      <c r="D58" s="136" t="s">
        <v>35</v>
      </c>
      <c r="E58" s="60"/>
      <c r="F58" s="60"/>
      <c r="G58" s="60"/>
      <c r="H58" s="60"/>
      <c r="I58" s="60"/>
    </row>
    <row r="59" spans="1:244" ht="22.5">
      <c r="A59" s="132" t="s">
        <v>2105</v>
      </c>
      <c r="B59" s="132"/>
      <c r="C59" s="133" t="s">
        <v>2106</v>
      </c>
      <c r="D59" s="134"/>
      <c r="E59" s="135">
        <f>E60</f>
        <v>69024379.430000007</v>
      </c>
      <c r="F59" s="135">
        <f>F60</f>
        <v>74646000</v>
      </c>
      <c r="G59" s="135">
        <f>G60</f>
        <v>80053000</v>
      </c>
      <c r="H59" s="135">
        <f>H60</f>
        <v>85664000</v>
      </c>
      <c r="I59" s="135">
        <f>I60</f>
        <v>91461000</v>
      </c>
    </row>
    <row r="60" spans="1:244" s="20" customFormat="1">
      <c r="A60" s="99" t="s">
        <v>2107</v>
      </c>
      <c r="B60" s="99"/>
      <c r="C60" s="116" t="s">
        <v>110</v>
      </c>
      <c r="D60" s="136"/>
      <c r="E60" s="174">
        <f>SUM(E61+E65+E69+E73)</f>
        <v>69024379.430000007</v>
      </c>
      <c r="F60" s="174">
        <f>SUM(F61+F65+F69+F73)</f>
        <v>74646000</v>
      </c>
      <c r="G60" s="174">
        <f>SUM(G61+G65+G69+G73)</f>
        <v>80053000</v>
      </c>
      <c r="H60" s="174">
        <f>SUM(H61+H65+H69+H73)</f>
        <v>85664000</v>
      </c>
      <c r="I60" s="174">
        <f>SUM(I61+I65+I69+I73)</f>
        <v>91461000</v>
      </c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</row>
    <row r="61" spans="1:244" s="137" customFormat="1" ht="16.5" customHeight="1">
      <c r="A61" s="99" t="s">
        <v>2108</v>
      </c>
      <c r="B61" s="99"/>
      <c r="C61" s="116" t="s">
        <v>2109</v>
      </c>
      <c r="D61" s="136"/>
      <c r="E61" s="174">
        <f>SUM(E62:E64)</f>
        <v>65002150.810000002</v>
      </c>
      <c r="F61" s="174">
        <f>SUM(F62:F64)</f>
        <v>70520000</v>
      </c>
      <c r="G61" s="174">
        <f>SUM(G62:G64)</f>
        <v>75541000</v>
      </c>
      <c r="H61" s="174">
        <f>SUM(H62:H64)</f>
        <v>80725000</v>
      </c>
      <c r="I61" s="174">
        <f>SUM(I62:I64)</f>
        <v>86264000</v>
      </c>
      <c r="HT61" s="138"/>
      <c r="HU61" s="138"/>
      <c r="HV61" s="138"/>
      <c r="HW61" s="138"/>
      <c r="HX61" s="138"/>
      <c r="HY61" s="138"/>
      <c r="HZ61" s="138"/>
      <c r="IA61" s="138"/>
      <c r="IB61" s="138"/>
      <c r="IC61" s="138"/>
      <c r="ID61" s="138"/>
      <c r="IE61" s="138"/>
      <c r="IF61" s="138"/>
      <c r="IG61" s="138"/>
      <c r="IH61" s="138"/>
      <c r="II61" s="138"/>
      <c r="IJ61" s="138"/>
    </row>
    <row r="62" spans="1:244" s="138" customFormat="1">
      <c r="A62" s="97" t="s">
        <v>2110</v>
      </c>
      <c r="B62" s="97"/>
      <c r="C62" s="117" t="s">
        <v>2111</v>
      </c>
      <c r="D62" s="136" t="s">
        <v>29</v>
      </c>
      <c r="E62" s="60">
        <v>39001287.659999996</v>
      </c>
      <c r="F62" s="60">
        <v>42312000</v>
      </c>
      <c r="G62" s="60">
        <v>45324600</v>
      </c>
      <c r="H62" s="60">
        <v>48435000</v>
      </c>
      <c r="I62" s="60">
        <v>51758400</v>
      </c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</row>
    <row r="63" spans="1:244" s="138" customFormat="1" ht="14.25" customHeight="1">
      <c r="A63" s="97" t="s">
        <v>2112</v>
      </c>
      <c r="B63" s="97"/>
      <c r="C63" s="117" t="s">
        <v>2113</v>
      </c>
      <c r="D63" s="136" t="s">
        <v>32</v>
      </c>
      <c r="E63" s="60">
        <v>16250539.92</v>
      </c>
      <c r="F63" s="60">
        <v>17630000</v>
      </c>
      <c r="G63" s="60">
        <v>18885250</v>
      </c>
      <c r="H63" s="60">
        <v>20181250</v>
      </c>
      <c r="I63" s="60">
        <v>21566000</v>
      </c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</row>
    <row r="64" spans="1:244" s="138" customFormat="1">
      <c r="A64" s="97" t="s">
        <v>2114</v>
      </c>
      <c r="B64" s="97"/>
      <c r="C64" s="117" t="s">
        <v>2115</v>
      </c>
      <c r="D64" s="136" t="s">
        <v>35</v>
      </c>
      <c r="E64" s="60">
        <v>9750323.2300000004</v>
      </c>
      <c r="F64" s="60">
        <v>10578000</v>
      </c>
      <c r="G64" s="60">
        <v>11331150</v>
      </c>
      <c r="H64" s="60">
        <v>12108750</v>
      </c>
      <c r="I64" s="60">
        <v>12939600</v>
      </c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</row>
    <row r="65" spans="1:244" s="138" customFormat="1" ht="16.5" customHeight="1">
      <c r="A65" s="99" t="s">
        <v>2116</v>
      </c>
      <c r="B65" s="99"/>
      <c r="C65" s="116" t="s">
        <v>2117</v>
      </c>
      <c r="D65" s="136"/>
      <c r="E65" s="58">
        <f>SUM(E66:E68)</f>
        <v>836773.09</v>
      </c>
      <c r="F65" s="58">
        <f>SUM(F66:F68)</f>
        <v>898000</v>
      </c>
      <c r="G65" s="58">
        <f>SUM(G66:G68)</f>
        <v>983000</v>
      </c>
      <c r="H65" s="58">
        <f>SUM(H66:H68)</f>
        <v>1076000</v>
      </c>
      <c r="I65" s="58">
        <f>SUM(I66:I68)</f>
        <v>1132000</v>
      </c>
    </row>
    <row r="66" spans="1:244" s="138" customFormat="1">
      <c r="A66" s="97" t="s">
        <v>2118</v>
      </c>
      <c r="B66" s="97"/>
      <c r="C66" s="117" t="s">
        <v>2119</v>
      </c>
      <c r="D66" s="136" t="s">
        <v>29</v>
      </c>
      <c r="E66" s="60">
        <v>502028.12</v>
      </c>
      <c r="F66" s="60">
        <v>538800</v>
      </c>
      <c r="G66" s="60">
        <v>589800</v>
      </c>
      <c r="H66" s="60">
        <v>645600</v>
      </c>
      <c r="I66" s="60">
        <v>679200</v>
      </c>
    </row>
    <row r="67" spans="1:244" s="138" customFormat="1">
      <c r="A67" s="97" t="s">
        <v>2120</v>
      </c>
      <c r="B67" s="97"/>
      <c r="C67" s="117" t="s">
        <v>2121</v>
      </c>
      <c r="D67" s="136" t="s">
        <v>32</v>
      </c>
      <c r="E67" s="60">
        <v>209189.85</v>
      </c>
      <c r="F67" s="60">
        <v>224500</v>
      </c>
      <c r="G67" s="60">
        <v>245750</v>
      </c>
      <c r="H67" s="60">
        <v>269000</v>
      </c>
      <c r="I67" s="60">
        <v>283000</v>
      </c>
    </row>
    <row r="68" spans="1:244" s="138" customFormat="1">
      <c r="A68" s="97" t="s">
        <v>2122</v>
      </c>
      <c r="B68" s="97"/>
      <c r="C68" s="117" t="s">
        <v>2123</v>
      </c>
      <c r="D68" s="136" t="s">
        <v>35</v>
      </c>
      <c r="E68" s="60">
        <v>125555.12</v>
      </c>
      <c r="F68" s="60">
        <v>134700</v>
      </c>
      <c r="G68" s="60">
        <v>147450</v>
      </c>
      <c r="H68" s="60">
        <v>161400</v>
      </c>
      <c r="I68" s="60">
        <v>169800</v>
      </c>
    </row>
    <row r="69" spans="1:244" s="138" customFormat="1">
      <c r="A69" s="99" t="s">
        <v>2124</v>
      </c>
      <c r="B69" s="99"/>
      <c r="C69" s="116" t="s">
        <v>2125</v>
      </c>
      <c r="D69" s="136"/>
      <c r="E69" s="58">
        <f>SUM(E70:E72)</f>
        <v>2154371.48</v>
      </c>
      <c r="F69" s="58">
        <f>SUM(F70:F72)</f>
        <v>2300000</v>
      </c>
      <c r="G69" s="58">
        <f>SUM(G70:G72)</f>
        <v>2513000</v>
      </c>
      <c r="H69" s="58">
        <f>SUM(H70:H72)</f>
        <v>2751000</v>
      </c>
      <c r="I69" s="58">
        <f>SUM(I70:I72)</f>
        <v>2895000</v>
      </c>
    </row>
    <row r="70" spans="1:244" s="138" customFormat="1">
      <c r="A70" s="97" t="s">
        <v>2126</v>
      </c>
      <c r="B70" s="97"/>
      <c r="C70" s="117" t="s">
        <v>2127</v>
      </c>
      <c r="D70" s="136" t="s">
        <v>29</v>
      </c>
      <c r="E70" s="60">
        <v>1292601.6399999999</v>
      </c>
      <c r="F70" s="60">
        <v>1380000</v>
      </c>
      <c r="G70" s="60">
        <v>1507800</v>
      </c>
      <c r="H70" s="60">
        <v>1650600</v>
      </c>
      <c r="I70" s="60">
        <v>1737000</v>
      </c>
    </row>
    <row r="71" spans="1:244" s="138" customFormat="1">
      <c r="A71" s="97" t="s">
        <v>2128</v>
      </c>
      <c r="B71" s="97"/>
      <c r="C71" s="117" t="s">
        <v>2129</v>
      </c>
      <c r="D71" s="136" t="s">
        <v>32</v>
      </c>
      <c r="E71" s="60">
        <v>538610.4</v>
      </c>
      <c r="F71" s="60">
        <v>575000</v>
      </c>
      <c r="G71" s="60">
        <v>628250</v>
      </c>
      <c r="H71" s="60">
        <v>687750</v>
      </c>
      <c r="I71" s="60">
        <v>723750</v>
      </c>
    </row>
    <row r="72" spans="1:244" s="138" customFormat="1">
      <c r="A72" s="97" t="s">
        <v>2130</v>
      </c>
      <c r="B72" s="97"/>
      <c r="C72" s="117" t="s">
        <v>2131</v>
      </c>
      <c r="D72" s="136" t="s">
        <v>35</v>
      </c>
      <c r="E72" s="60">
        <v>323159.44</v>
      </c>
      <c r="F72" s="60">
        <v>345000</v>
      </c>
      <c r="G72" s="60">
        <v>376950</v>
      </c>
      <c r="H72" s="60">
        <v>412650</v>
      </c>
      <c r="I72" s="60">
        <v>434250</v>
      </c>
    </row>
    <row r="73" spans="1:244" s="138" customFormat="1" ht="22.5">
      <c r="A73" s="99" t="s">
        <v>2132</v>
      </c>
      <c r="B73" s="99"/>
      <c r="C73" s="116" t="s">
        <v>2133</v>
      </c>
      <c r="D73" s="136"/>
      <c r="E73" s="58">
        <f>SUM(E74:E76)</f>
        <v>1031084.0499999999</v>
      </c>
      <c r="F73" s="58">
        <f>SUM(F74:F76)</f>
        <v>928000</v>
      </c>
      <c r="G73" s="58">
        <f>SUM(G74:G76)</f>
        <v>1016000</v>
      </c>
      <c r="H73" s="58">
        <f>SUM(H74:H76)</f>
        <v>1112000</v>
      </c>
      <c r="I73" s="58">
        <f>SUM(I74:I76)</f>
        <v>1170000</v>
      </c>
    </row>
    <row r="74" spans="1:244" s="138" customFormat="1">
      <c r="A74" s="97" t="s">
        <v>2134</v>
      </c>
      <c r="B74" s="97"/>
      <c r="C74" s="117" t="s">
        <v>2135</v>
      </c>
      <c r="D74" s="136" t="s">
        <v>29</v>
      </c>
      <c r="E74" s="60">
        <v>618609.61</v>
      </c>
      <c r="F74" s="60">
        <v>556800</v>
      </c>
      <c r="G74" s="60">
        <v>609600</v>
      </c>
      <c r="H74" s="60">
        <v>667200</v>
      </c>
      <c r="I74" s="60">
        <v>702000</v>
      </c>
    </row>
    <row r="75" spans="1:244" s="138" customFormat="1">
      <c r="A75" s="97" t="s">
        <v>2136</v>
      </c>
      <c r="B75" s="97"/>
      <c r="C75" s="117" t="s">
        <v>2137</v>
      </c>
      <c r="D75" s="136" t="s">
        <v>32</v>
      </c>
      <c r="E75" s="60">
        <v>257805.84</v>
      </c>
      <c r="F75" s="60">
        <v>232000</v>
      </c>
      <c r="G75" s="60">
        <v>254000</v>
      </c>
      <c r="H75" s="60">
        <v>278000</v>
      </c>
      <c r="I75" s="60">
        <v>292500</v>
      </c>
    </row>
    <row r="76" spans="1:244" s="138" customFormat="1">
      <c r="A76" s="97" t="s">
        <v>2138</v>
      </c>
      <c r="B76" s="97"/>
      <c r="C76" s="117" t="s">
        <v>2139</v>
      </c>
      <c r="D76" s="136" t="s">
        <v>35</v>
      </c>
      <c r="E76" s="60">
        <v>154668.6</v>
      </c>
      <c r="F76" s="60">
        <v>139200</v>
      </c>
      <c r="G76" s="60">
        <v>152400</v>
      </c>
      <c r="H76" s="60">
        <v>166800</v>
      </c>
      <c r="I76" s="60">
        <v>175500</v>
      </c>
    </row>
    <row r="77" spans="1:244" ht="14.25" customHeight="1">
      <c r="A77" s="129" t="s">
        <v>2140</v>
      </c>
      <c r="B77" s="129"/>
      <c r="C77" s="130" t="s">
        <v>119</v>
      </c>
      <c r="D77" s="131"/>
      <c r="E77" s="128">
        <f>E109+E78</f>
        <v>21954013.353</v>
      </c>
      <c r="F77" s="128">
        <f>F109+F78</f>
        <v>24148624.699999999</v>
      </c>
      <c r="G77" s="128">
        <f>G109+G78</f>
        <v>25494679.805948</v>
      </c>
      <c r="H77" s="128">
        <f>H109+H78</f>
        <v>26504830.298671052</v>
      </c>
      <c r="I77" s="128">
        <f>I109+I78</f>
        <v>27896570</v>
      </c>
    </row>
    <row r="78" spans="1:244" s="189" customFormat="1" ht="13.5" customHeight="1">
      <c r="A78" s="129" t="s">
        <v>2141</v>
      </c>
      <c r="B78" s="129"/>
      <c r="C78" s="130" t="s">
        <v>147</v>
      </c>
      <c r="D78" s="131"/>
      <c r="E78" s="128">
        <f t="shared" ref="E78:I79" si="1">E79</f>
        <v>14396086.543000001</v>
      </c>
      <c r="F78" s="128">
        <f t="shared" si="1"/>
        <v>15655624.699999999</v>
      </c>
      <c r="G78" s="128">
        <f t="shared" si="1"/>
        <v>16577079.805948</v>
      </c>
      <c r="H78" s="128">
        <f t="shared" si="1"/>
        <v>17232230.298671052</v>
      </c>
      <c r="I78" s="128">
        <f t="shared" si="1"/>
        <v>18136570</v>
      </c>
      <c r="HT78" s="190"/>
      <c r="HU78" s="190"/>
      <c r="HV78" s="190"/>
      <c r="HW78" s="190"/>
      <c r="HX78" s="190"/>
      <c r="HY78" s="190"/>
      <c r="HZ78" s="190"/>
      <c r="IA78" s="190"/>
      <c r="IB78" s="190"/>
      <c r="IC78" s="190"/>
      <c r="ID78" s="190"/>
      <c r="IE78" s="190"/>
      <c r="IF78" s="190"/>
      <c r="IG78" s="190"/>
      <c r="IH78" s="190"/>
      <c r="II78" s="190"/>
      <c r="IJ78" s="190"/>
    </row>
    <row r="79" spans="1:244" s="138" customFormat="1" ht="14.25" customHeight="1">
      <c r="A79" s="99" t="s">
        <v>2142</v>
      </c>
      <c r="B79" s="99"/>
      <c r="C79" s="116" t="s">
        <v>147</v>
      </c>
      <c r="D79" s="136"/>
      <c r="E79" s="58">
        <f t="shared" si="1"/>
        <v>14396086.543000001</v>
      </c>
      <c r="F79" s="58">
        <f t="shared" si="1"/>
        <v>15655624.699999999</v>
      </c>
      <c r="G79" s="58">
        <f t="shared" si="1"/>
        <v>16577079.805948</v>
      </c>
      <c r="H79" s="58">
        <f t="shared" si="1"/>
        <v>17232230.298671052</v>
      </c>
      <c r="I79" s="58">
        <f t="shared" si="1"/>
        <v>18136570</v>
      </c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</row>
    <row r="80" spans="1:244" s="137" customFormat="1" ht="11.25" customHeight="1">
      <c r="A80" s="99" t="s">
        <v>2143</v>
      </c>
      <c r="B80" s="99"/>
      <c r="C80" s="116" t="s">
        <v>147</v>
      </c>
      <c r="D80" s="136"/>
      <c r="E80" s="58">
        <f>SUM(E81+E95+E102+E88)</f>
        <v>14396086.543000001</v>
      </c>
      <c r="F80" s="58">
        <f>SUM(F81+F95+F102+F88)</f>
        <v>15655624.699999999</v>
      </c>
      <c r="G80" s="58">
        <f>SUM(G81+G95+G102+G88)</f>
        <v>16577079.805948</v>
      </c>
      <c r="H80" s="58">
        <f>SUM(H81+H95+H102+H88)</f>
        <v>17232230.298671052</v>
      </c>
      <c r="I80" s="58">
        <f>SUM(I81+I95+I102+I88)</f>
        <v>18136570</v>
      </c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138"/>
      <c r="IG80" s="138"/>
      <c r="IH80" s="138"/>
      <c r="II80" s="138"/>
      <c r="IJ80" s="138"/>
    </row>
    <row r="81" spans="1:244" s="137" customFormat="1" ht="13.5" customHeight="1">
      <c r="A81" s="99" t="s">
        <v>2144</v>
      </c>
      <c r="B81" s="99"/>
      <c r="C81" s="116" t="s">
        <v>2145</v>
      </c>
      <c r="D81" s="136"/>
      <c r="E81" s="58">
        <f>SUM(E82:E87)</f>
        <v>11572989.320000002</v>
      </c>
      <c r="F81" s="58">
        <f>SUM(F82:F87)</f>
        <v>12985024.699999999</v>
      </c>
      <c r="G81" s="58">
        <f>SUM(G82:G87)</f>
        <v>13503280</v>
      </c>
      <c r="H81" s="58">
        <f>SUM(H82:H87)</f>
        <v>14042900</v>
      </c>
      <c r="I81" s="58">
        <f>SUM(I82:I87)</f>
        <v>14779600</v>
      </c>
      <c r="HT81" s="138"/>
      <c r="HU81" s="138"/>
      <c r="HV81" s="138"/>
      <c r="HW81" s="138"/>
      <c r="HX81" s="138"/>
      <c r="HY81" s="138"/>
      <c r="HZ81" s="138"/>
      <c r="IA81" s="138"/>
      <c r="IB81" s="138"/>
      <c r="IC81" s="138"/>
      <c r="ID81" s="138"/>
      <c r="IE81" s="138"/>
      <c r="IF81" s="138"/>
      <c r="IG81" s="138"/>
      <c r="IH81" s="138"/>
      <c r="II81" s="138"/>
      <c r="IJ81" s="138"/>
    </row>
    <row r="82" spans="1:244" hidden="1">
      <c r="A82" s="97" t="s">
        <v>2146</v>
      </c>
      <c r="B82" s="97"/>
      <c r="C82" s="117" t="s">
        <v>149</v>
      </c>
      <c r="D82" s="136" t="s">
        <v>29</v>
      </c>
      <c r="E82" s="60">
        <v>659188.78</v>
      </c>
      <c r="F82" s="60">
        <v>712200</v>
      </c>
      <c r="G82" s="60">
        <v>740700</v>
      </c>
      <c r="H82" s="60">
        <v>770300</v>
      </c>
      <c r="I82" s="60">
        <v>810800</v>
      </c>
    </row>
    <row r="83" spans="1:244" hidden="1">
      <c r="A83" s="97" t="s">
        <v>2147</v>
      </c>
      <c r="B83" s="97"/>
      <c r="C83" s="117" t="s">
        <v>151</v>
      </c>
      <c r="D83" s="136" t="s">
        <v>29</v>
      </c>
      <c r="E83" s="60">
        <v>1008090.2</v>
      </c>
      <c r="F83" s="60">
        <v>1056200</v>
      </c>
      <c r="G83" s="60">
        <v>1098400</v>
      </c>
      <c r="H83" s="60">
        <v>1142300</v>
      </c>
      <c r="I83" s="60">
        <v>1202000</v>
      </c>
    </row>
    <row r="84" spans="1:244" hidden="1">
      <c r="A84" s="97" t="s">
        <v>2148</v>
      </c>
      <c r="B84" s="97"/>
      <c r="C84" s="117" t="s">
        <v>153</v>
      </c>
      <c r="D84" s="136" t="s">
        <v>29</v>
      </c>
      <c r="E84" s="60">
        <v>9828051.6600000001</v>
      </c>
      <c r="F84" s="60">
        <v>11135974.699999999</v>
      </c>
      <c r="G84" s="60">
        <v>11580000</v>
      </c>
      <c r="H84" s="60">
        <v>12043000</v>
      </c>
      <c r="I84" s="60">
        <v>12675000</v>
      </c>
    </row>
    <row r="85" spans="1:244" hidden="1">
      <c r="A85" s="97" t="s">
        <v>2149</v>
      </c>
      <c r="B85" s="97"/>
      <c r="C85" s="117" t="s">
        <v>157</v>
      </c>
      <c r="D85" s="136" t="s">
        <v>29</v>
      </c>
      <c r="E85" s="60">
        <v>2231.63</v>
      </c>
      <c r="F85" s="60">
        <v>1750</v>
      </c>
      <c r="G85" s="60">
        <v>1800</v>
      </c>
      <c r="H85" s="60">
        <v>1900</v>
      </c>
      <c r="I85" s="60">
        <v>2000</v>
      </c>
    </row>
    <row r="86" spans="1:244" hidden="1">
      <c r="A86" s="97" t="s">
        <v>2150</v>
      </c>
      <c r="B86" s="97"/>
      <c r="C86" s="117" t="s">
        <v>159</v>
      </c>
      <c r="D86" s="136" t="s">
        <v>29</v>
      </c>
      <c r="E86" s="60">
        <v>57489.66</v>
      </c>
      <c r="F86" s="60">
        <v>60000</v>
      </c>
      <c r="G86" s="60">
        <v>62400</v>
      </c>
      <c r="H86" s="60">
        <v>64900</v>
      </c>
      <c r="I86" s="60">
        <v>68300</v>
      </c>
    </row>
    <row r="87" spans="1:244" hidden="1">
      <c r="A87" s="97" t="s">
        <v>2151</v>
      </c>
      <c r="B87" s="97"/>
      <c r="C87" s="117" t="s">
        <v>161</v>
      </c>
      <c r="D87" s="136" t="s">
        <v>29</v>
      </c>
      <c r="E87" s="60">
        <v>17937.39</v>
      </c>
      <c r="F87" s="60">
        <v>18900</v>
      </c>
      <c r="G87" s="60">
        <v>19980</v>
      </c>
      <c r="H87" s="60">
        <v>20500</v>
      </c>
      <c r="I87" s="60">
        <v>21500</v>
      </c>
    </row>
    <row r="88" spans="1:244" s="20" customFormat="1" ht="13.5" customHeight="1">
      <c r="A88" s="99" t="s">
        <v>2152</v>
      </c>
      <c r="B88" s="99"/>
      <c r="C88" s="116" t="s">
        <v>2153</v>
      </c>
      <c r="D88" s="136"/>
      <c r="E88" s="58">
        <f>SUM(E89:E94)</f>
        <v>90311.612999999998</v>
      </c>
      <c r="F88" s="58">
        <f>SUM(F89:F94)</f>
        <v>103900</v>
      </c>
      <c r="G88" s="58">
        <f>SUM(G89:G94)</f>
        <v>108120</v>
      </c>
      <c r="H88" s="58">
        <f>SUM(H89:H94)</f>
        <v>112400</v>
      </c>
      <c r="I88" s="58">
        <f>SUM(I89:I94)</f>
        <v>118320</v>
      </c>
      <c r="HT88" s="106"/>
      <c r="HU88" s="106"/>
      <c r="HV88" s="106"/>
      <c r="HW88" s="106"/>
      <c r="HX88" s="106"/>
      <c r="HY88" s="106"/>
      <c r="HZ88" s="106"/>
      <c r="IA88" s="106"/>
      <c r="IB88" s="106"/>
      <c r="IC88" s="106"/>
      <c r="ID88" s="106"/>
      <c r="IE88" s="106"/>
      <c r="IF88" s="106"/>
      <c r="IG88" s="106"/>
      <c r="IH88" s="106"/>
      <c r="II88" s="106"/>
      <c r="IJ88" s="106"/>
    </row>
    <row r="89" spans="1:244" s="107" customFormat="1" hidden="1">
      <c r="A89" s="97" t="s">
        <v>2154</v>
      </c>
      <c r="B89" s="97"/>
      <c r="C89" s="117" t="s">
        <v>2155</v>
      </c>
      <c r="D89" s="136" t="s">
        <v>29</v>
      </c>
      <c r="E89" s="60">
        <v>329.42</v>
      </c>
      <c r="F89" s="60">
        <v>255</v>
      </c>
      <c r="G89" s="60">
        <v>270</v>
      </c>
      <c r="H89" s="60">
        <v>300</v>
      </c>
      <c r="I89" s="60">
        <v>320</v>
      </c>
      <c r="HT89" s="106"/>
      <c r="HU89" s="106"/>
      <c r="HV89" s="106"/>
      <c r="HW89" s="106"/>
      <c r="HX89" s="106"/>
      <c r="HY89" s="106"/>
      <c r="HZ89" s="106"/>
      <c r="IA89" s="106"/>
      <c r="IB89" s="106"/>
      <c r="IC89" s="106"/>
      <c r="ID89" s="106"/>
      <c r="IE89" s="106"/>
      <c r="IF89" s="106"/>
      <c r="IG89" s="106"/>
      <c r="IH89" s="106"/>
      <c r="II89" s="106"/>
      <c r="IJ89" s="106"/>
    </row>
    <row r="90" spans="1:244" s="107" customFormat="1" hidden="1">
      <c r="A90" s="97" t="s">
        <v>2156</v>
      </c>
      <c r="B90" s="97"/>
      <c r="C90" s="117" t="s">
        <v>2157</v>
      </c>
      <c r="D90" s="136" t="s">
        <v>29</v>
      </c>
      <c r="E90" s="60">
        <v>10763.383</v>
      </c>
      <c r="F90" s="60">
        <v>11525</v>
      </c>
      <c r="G90" s="60">
        <v>12000</v>
      </c>
      <c r="H90" s="60">
        <v>12500</v>
      </c>
      <c r="I90" s="60">
        <v>13160</v>
      </c>
      <c r="HT90" s="106"/>
      <c r="HU90" s="106"/>
      <c r="HV90" s="106"/>
      <c r="HW90" s="106"/>
      <c r="HX90" s="106"/>
      <c r="HY90" s="106"/>
      <c r="HZ90" s="106"/>
      <c r="IA90" s="106"/>
      <c r="IB90" s="106"/>
      <c r="IC90" s="106"/>
      <c r="ID90" s="106"/>
      <c r="IE90" s="106"/>
      <c r="IF90" s="106"/>
      <c r="IG90" s="106"/>
      <c r="IH90" s="106"/>
      <c r="II90" s="106"/>
      <c r="IJ90" s="106"/>
    </row>
    <row r="91" spans="1:244" s="107" customFormat="1" hidden="1">
      <c r="A91" s="97" t="s">
        <v>2158</v>
      </c>
      <c r="B91" s="97"/>
      <c r="C91" s="117" t="s">
        <v>2159</v>
      </c>
      <c r="D91" s="136" t="s">
        <v>29</v>
      </c>
      <c r="E91" s="60">
        <v>79160.3</v>
      </c>
      <c r="F91" s="60">
        <v>92070</v>
      </c>
      <c r="G91" s="60">
        <v>95800</v>
      </c>
      <c r="H91" s="60">
        <v>99540</v>
      </c>
      <c r="I91" s="60">
        <v>104770</v>
      </c>
      <c r="HT91" s="106"/>
      <c r="HU91" s="106"/>
      <c r="HV91" s="106"/>
      <c r="HW91" s="106"/>
      <c r="HX91" s="106"/>
      <c r="HY91" s="106"/>
      <c r="HZ91" s="106"/>
      <c r="IA91" s="106"/>
      <c r="IB91" s="106"/>
      <c r="IC91" s="106"/>
      <c r="ID91" s="106"/>
      <c r="IE91" s="106"/>
      <c r="IF91" s="106"/>
      <c r="IG91" s="106"/>
      <c r="IH91" s="106"/>
      <c r="II91" s="106"/>
      <c r="IJ91" s="106"/>
    </row>
    <row r="92" spans="1:244" s="107" customFormat="1" hidden="1">
      <c r="A92" s="97" t="s">
        <v>2160</v>
      </c>
      <c r="B92" s="97"/>
      <c r="C92" s="117" t="s">
        <v>2161</v>
      </c>
      <c r="D92" s="136" t="s">
        <v>29</v>
      </c>
      <c r="E92" s="60">
        <v>58.51</v>
      </c>
      <c r="F92" s="60">
        <v>50</v>
      </c>
      <c r="G92" s="60">
        <v>50</v>
      </c>
      <c r="H92" s="60">
        <v>60</v>
      </c>
      <c r="I92" s="60">
        <v>70</v>
      </c>
      <c r="HT92" s="106"/>
      <c r="HU92" s="106"/>
      <c r="HV92" s="106"/>
      <c r="HW92" s="106"/>
      <c r="HX92" s="106"/>
      <c r="HY92" s="106"/>
      <c r="HZ92" s="106"/>
      <c r="IA92" s="106"/>
      <c r="IB92" s="106"/>
      <c r="IC92" s="106"/>
      <c r="ID92" s="106"/>
      <c r="IE92" s="106"/>
      <c r="IF92" s="106"/>
      <c r="IG92" s="106"/>
      <c r="IH92" s="106"/>
      <c r="II92" s="106"/>
      <c r="IJ92" s="106"/>
    </row>
    <row r="93" spans="1:244" s="107" customFormat="1" hidden="1">
      <c r="A93" s="97" t="s">
        <v>2162</v>
      </c>
      <c r="B93" s="97"/>
      <c r="C93" s="117" t="s">
        <v>2163</v>
      </c>
      <c r="D93" s="136" t="s">
        <v>29</v>
      </c>
      <c r="E93" s="60">
        <v>0</v>
      </c>
      <c r="F93" s="60">
        <v>0</v>
      </c>
      <c r="G93" s="60">
        <f>F93*1.04</f>
        <v>0</v>
      </c>
      <c r="H93" s="60">
        <f>G93*1.04</f>
        <v>0</v>
      </c>
      <c r="I93" s="60">
        <f>H93*1.0525</f>
        <v>0</v>
      </c>
      <c r="HT93" s="106"/>
      <c r="HU93" s="106"/>
      <c r="HV93" s="106"/>
      <c r="HW93" s="106"/>
      <c r="HX93" s="106"/>
      <c r="HY93" s="106"/>
      <c r="HZ93" s="106"/>
      <c r="IA93" s="106"/>
      <c r="IB93" s="106"/>
      <c r="IC93" s="106"/>
      <c r="ID93" s="106"/>
      <c r="IE93" s="106"/>
      <c r="IF93" s="106"/>
      <c r="IG93" s="106"/>
      <c r="IH93" s="106"/>
      <c r="II93" s="106"/>
      <c r="IJ93" s="106"/>
    </row>
    <row r="94" spans="1:244" s="107" customFormat="1" hidden="1">
      <c r="A94" s="97" t="s">
        <v>2164</v>
      </c>
      <c r="B94" s="97"/>
      <c r="C94" s="117" t="s">
        <v>2165</v>
      </c>
      <c r="D94" s="136" t="s">
        <v>29</v>
      </c>
      <c r="E94" s="60">
        <v>0</v>
      </c>
      <c r="F94" s="60">
        <v>0</v>
      </c>
      <c r="G94" s="60">
        <f>F94*1.04</f>
        <v>0</v>
      </c>
      <c r="H94" s="60">
        <f>G94*1.04</f>
        <v>0</v>
      </c>
      <c r="I94" s="60">
        <f>H94*1.0525</f>
        <v>0</v>
      </c>
      <c r="HT94" s="106"/>
      <c r="HU94" s="106"/>
      <c r="HV94" s="106"/>
      <c r="HW94" s="106"/>
      <c r="HX94" s="106"/>
      <c r="HY94" s="106"/>
      <c r="HZ94" s="106"/>
      <c r="IA94" s="106"/>
      <c r="IB94" s="106"/>
      <c r="IC94" s="106"/>
      <c r="ID94" s="106"/>
      <c r="IE94" s="106"/>
      <c r="IF94" s="106"/>
      <c r="IG94" s="106"/>
      <c r="IH94" s="106"/>
      <c r="II94" s="106"/>
      <c r="IJ94" s="106"/>
    </row>
    <row r="95" spans="1:244" s="20" customFormat="1" ht="13.5" customHeight="1">
      <c r="A95" s="99" t="s">
        <v>2166</v>
      </c>
      <c r="B95" s="99"/>
      <c r="C95" s="116" t="s">
        <v>2167</v>
      </c>
      <c r="D95" s="136"/>
      <c r="E95" s="58">
        <f>SUM(E96:E101)</f>
        <v>1950029.77</v>
      </c>
      <c r="F95" s="58">
        <f>SUM(F96:F101)</f>
        <v>1777700</v>
      </c>
      <c r="G95" s="58">
        <f>SUM(G96:G101)</f>
        <v>2114195.1716340003</v>
      </c>
      <c r="H95" s="58">
        <f>SUM(H96:H101)</f>
        <v>2193477.4905702751</v>
      </c>
      <c r="I95" s="58">
        <f>SUM(I96:I101)</f>
        <v>2308650</v>
      </c>
      <c r="HT95" s="106"/>
      <c r="HU95" s="106"/>
      <c r="HV95" s="106"/>
      <c r="HW95" s="106"/>
      <c r="HX95" s="106"/>
      <c r="HY95" s="106"/>
      <c r="HZ95" s="106"/>
      <c r="IA95" s="106"/>
      <c r="IB95" s="106"/>
      <c r="IC95" s="106"/>
      <c r="ID95" s="106"/>
      <c r="IE95" s="106"/>
      <c r="IF95" s="106"/>
      <c r="IG95" s="106"/>
      <c r="IH95" s="106"/>
      <c r="II95" s="106"/>
      <c r="IJ95" s="106"/>
    </row>
    <row r="96" spans="1:244" s="107" customFormat="1" hidden="1">
      <c r="A96" s="97" t="s">
        <v>2168</v>
      </c>
      <c r="B96" s="97"/>
      <c r="C96" s="117" t="s">
        <v>2169</v>
      </c>
      <c r="D96" s="136" t="s">
        <v>29</v>
      </c>
      <c r="E96" s="60">
        <v>0</v>
      </c>
      <c r="F96" s="60">
        <v>0</v>
      </c>
      <c r="G96" s="60">
        <f>F96*1.04</f>
        <v>0</v>
      </c>
      <c r="H96" s="60">
        <f>G96*1.04</f>
        <v>0</v>
      </c>
      <c r="I96" s="60">
        <f>H96*1.0525</f>
        <v>0</v>
      </c>
      <c r="HT96" s="106"/>
      <c r="HU96" s="106"/>
      <c r="HV96" s="106"/>
      <c r="HW96" s="106"/>
      <c r="HX96" s="106"/>
      <c r="HY96" s="106"/>
      <c r="HZ96" s="106"/>
      <c r="IA96" s="106"/>
      <c r="IB96" s="106"/>
      <c r="IC96" s="106"/>
      <c r="ID96" s="106"/>
      <c r="IE96" s="106"/>
      <c r="IF96" s="106"/>
      <c r="IG96" s="106"/>
      <c r="IH96" s="106"/>
      <c r="II96" s="106"/>
      <c r="IJ96" s="106"/>
    </row>
    <row r="97" spans="1:244" s="107" customFormat="1" hidden="1">
      <c r="A97" s="97" t="s">
        <v>2170</v>
      </c>
      <c r="B97" s="97"/>
      <c r="C97" s="117" t="s">
        <v>2171</v>
      </c>
      <c r="D97" s="136" t="s">
        <v>29</v>
      </c>
      <c r="E97" s="60">
        <v>210025.07</v>
      </c>
      <c r="F97" s="60">
        <v>164000</v>
      </c>
      <c r="G97" s="60">
        <f>E97*1.0425*1.04</f>
        <v>227709.18089400002</v>
      </c>
      <c r="H97" s="60">
        <f>G97*1.0375</f>
        <v>236248.27517752504</v>
      </c>
      <c r="I97" s="60">
        <v>248650</v>
      </c>
      <c r="HT97" s="106"/>
      <c r="HU97" s="106"/>
      <c r="HV97" s="106"/>
      <c r="HW97" s="106"/>
      <c r="HX97" s="106"/>
      <c r="HY97" s="106"/>
      <c r="HZ97" s="106"/>
      <c r="IA97" s="106"/>
      <c r="IB97" s="106"/>
      <c r="IC97" s="106"/>
      <c r="ID97" s="106"/>
      <c r="IE97" s="106"/>
      <c r="IF97" s="106"/>
      <c r="IG97" s="106"/>
      <c r="IH97" s="106"/>
      <c r="II97" s="106"/>
      <c r="IJ97" s="106"/>
    </row>
    <row r="98" spans="1:244" s="107" customFormat="1" hidden="1">
      <c r="A98" s="97" t="s">
        <v>2172</v>
      </c>
      <c r="B98" s="97"/>
      <c r="C98" s="117" t="s">
        <v>2173</v>
      </c>
      <c r="D98" s="136" t="s">
        <v>29</v>
      </c>
      <c r="E98" s="60">
        <v>1739979.7</v>
      </c>
      <c r="F98" s="60">
        <v>1613700</v>
      </c>
      <c r="G98" s="60">
        <f>E98*1.0425*1.04</f>
        <v>1886485.99074</v>
      </c>
      <c r="H98" s="60">
        <f>G98*1.0375</f>
        <v>1957229.2153927502</v>
      </c>
      <c r="I98" s="60">
        <v>2060000</v>
      </c>
      <c r="HT98" s="106"/>
      <c r="HU98" s="106"/>
      <c r="HV98" s="106"/>
      <c r="HW98" s="106"/>
      <c r="HX98" s="106"/>
      <c r="HY98" s="106"/>
      <c r="HZ98" s="106"/>
      <c r="IA98" s="106"/>
      <c r="IB98" s="106"/>
      <c r="IC98" s="106"/>
      <c r="ID98" s="106"/>
      <c r="IE98" s="106"/>
      <c r="IF98" s="106"/>
      <c r="IG98" s="106"/>
      <c r="IH98" s="106"/>
      <c r="II98" s="106"/>
      <c r="IJ98" s="106"/>
    </row>
    <row r="99" spans="1:244" s="107" customFormat="1" hidden="1">
      <c r="A99" s="97" t="s">
        <v>2174</v>
      </c>
      <c r="B99" s="97"/>
      <c r="C99" s="117" t="s">
        <v>2175</v>
      </c>
      <c r="D99" s="136" t="s">
        <v>29</v>
      </c>
      <c r="E99" s="60">
        <v>25</v>
      </c>
      <c r="F99" s="60">
        <v>0</v>
      </c>
      <c r="G99" s="60">
        <v>0</v>
      </c>
      <c r="H99" s="60">
        <v>0</v>
      </c>
      <c r="I99" s="60">
        <f>H99*1.0525</f>
        <v>0</v>
      </c>
      <c r="HT99" s="106"/>
      <c r="HU99" s="106"/>
      <c r="HV99" s="106"/>
      <c r="HW99" s="106"/>
      <c r="HX99" s="106"/>
      <c r="HY99" s="106"/>
      <c r="HZ99" s="106"/>
      <c r="IA99" s="106"/>
      <c r="IB99" s="106"/>
      <c r="IC99" s="106"/>
      <c r="ID99" s="106"/>
      <c r="IE99" s="106"/>
      <c r="IF99" s="106"/>
      <c r="IG99" s="106"/>
      <c r="IH99" s="106"/>
      <c r="II99" s="106"/>
      <c r="IJ99" s="106"/>
    </row>
    <row r="100" spans="1:244" s="107" customFormat="1" hidden="1">
      <c r="A100" s="97" t="s">
        <v>2176</v>
      </c>
      <c r="B100" s="97"/>
      <c r="C100" s="117" t="s">
        <v>2177</v>
      </c>
      <c r="D100" s="136" t="s">
        <v>29</v>
      </c>
      <c r="E100" s="60">
        <v>0</v>
      </c>
      <c r="F100" s="60">
        <v>0</v>
      </c>
      <c r="G100" s="60">
        <f>E100*1.0425*1.04</f>
        <v>0</v>
      </c>
      <c r="H100" s="60">
        <f>G100*1.04</f>
        <v>0</v>
      </c>
      <c r="I100" s="60">
        <f>H100*1.0525</f>
        <v>0</v>
      </c>
      <c r="HT100" s="106"/>
      <c r="HU100" s="106"/>
      <c r="HV100" s="106"/>
      <c r="HW100" s="106"/>
      <c r="HX100" s="106"/>
      <c r="HY100" s="106"/>
      <c r="HZ100" s="106"/>
      <c r="IA100" s="106"/>
      <c r="IB100" s="106"/>
      <c r="IC100" s="106"/>
      <c r="ID100" s="106"/>
      <c r="IE100" s="106"/>
      <c r="IF100" s="106"/>
      <c r="IG100" s="106"/>
      <c r="IH100" s="106"/>
      <c r="II100" s="106"/>
      <c r="IJ100" s="106"/>
    </row>
    <row r="101" spans="1:244" s="107" customFormat="1" hidden="1">
      <c r="A101" s="97" t="s">
        <v>2178</v>
      </c>
      <c r="B101" s="97"/>
      <c r="C101" s="117" t="s">
        <v>2179</v>
      </c>
      <c r="D101" s="136" t="s">
        <v>29</v>
      </c>
      <c r="E101" s="60">
        <v>0</v>
      </c>
      <c r="F101" s="60">
        <v>0</v>
      </c>
      <c r="G101" s="60">
        <f>F101*1.04</f>
        <v>0</v>
      </c>
      <c r="H101" s="60">
        <f>G101*1.04</f>
        <v>0</v>
      </c>
      <c r="I101" s="60">
        <f>H101*1.0525</f>
        <v>0</v>
      </c>
      <c r="HT101" s="106"/>
      <c r="HU101" s="106"/>
      <c r="HV101" s="106"/>
      <c r="HW101" s="106"/>
      <c r="HX101" s="106"/>
      <c r="HY101" s="106"/>
      <c r="HZ101" s="106"/>
      <c r="IA101" s="106"/>
      <c r="IB101" s="106"/>
      <c r="IC101" s="106"/>
      <c r="ID101" s="106"/>
      <c r="IE101" s="106"/>
      <c r="IF101" s="106"/>
      <c r="IG101" s="106"/>
      <c r="IH101" s="106"/>
      <c r="II101" s="106"/>
      <c r="IJ101" s="106"/>
    </row>
    <row r="102" spans="1:244" s="20" customFormat="1" ht="24" customHeight="1">
      <c r="A102" s="99" t="s">
        <v>2180</v>
      </c>
      <c r="B102" s="99"/>
      <c r="C102" s="116" t="s">
        <v>2181</v>
      </c>
      <c r="D102" s="136"/>
      <c r="E102" s="58">
        <f>SUM(E103:E108)</f>
        <v>782755.84000000008</v>
      </c>
      <c r="F102" s="58">
        <f>SUM(F103:F108)</f>
        <v>789000</v>
      </c>
      <c r="G102" s="58">
        <f>SUM(G103:G108)</f>
        <v>851484.63431400002</v>
      </c>
      <c r="H102" s="58">
        <f>SUM(H103:H108)</f>
        <v>883452.80810077512</v>
      </c>
      <c r="I102" s="58">
        <f>SUM(I103:I108)</f>
        <v>930000</v>
      </c>
      <c r="HT102" s="106"/>
      <c r="HU102" s="106"/>
      <c r="HV102" s="106"/>
      <c r="HW102" s="106"/>
      <c r="HX102" s="106"/>
      <c r="HY102" s="106"/>
      <c r="HZ102" s="106"/>
      <c r="IA102" s="106"/>
      <c r="IB102" s="106"/>
      <c r="IC102" s="106"/>
      <c r="ID102" s="106"/>
      <c r="IE102" s="106"/>
      <c r="IF102" s="106"/>
      <c r="IG102" s="106"/>
      <c r="IH102" s="106"/>
      <c r="II102" s="106"/>
      <c r="IJ102" s="106"/>
    </row>
    <row r="103" spans="1:244" s="107" customFormat="1">
      <c r="A103" s="97" t="s">
        <v>2182</v>
      </c>
      <c r="B103" s="97"/>
      <c r="C103" s="117" t="s">
        <v>2183</v>
      </c>
      <c r="D103" s="136" t="s">
        <v>29</v>
      </c>
      <c r="E103" s="60">
        <v>0</v>
      </c>
      <c r="F103" s="60">
        <v>0</v>
      </c>
      <c r="G103" s="60">
        <f>F103*1.04</f>
        <v>0</v>
      </c>
      <c r="H103" s="60">
        <f>G103*1.04</f>
        <v>0</v>
      </c>
      <c r="I103" s="60">
        <f>H103*1.04</f>
        <v>0</v>
      </c>
      <c r="HT103" s="106"/>
      <c r="HU103" s="106"/>
      <c r="HV103" s="106"/>
      <c r="HW103" s="106"/>
      <c r="HX103" s="106"/>
      <c r="HY103" s="106"/>
      <c r="HZ103" s="106"/>
      <c r="IA103" s="106"/>
      <c r="IB103" s="106"/>
      <c r="IC103" s="106"/>
      <c r="ID103" s="106"/>
      <c r="IE103" s="106"/>
      <c r="IF103" s="106"/>
      <c r="IG103" s="106"/>
      <c r="IH103" s="106"/>
      <c r="II103" s="106"/>
      <c r="IJ103" s="106"/>
    </row>
    <row r="104" spans="1:244" s="107" customFormat="1">
      <c r="A104" s="97" t="s">
        <v>2184</v>
      </c>
      <c r="B104" s="97"/>
      <c r="C104" s="117" t="s">
        <v>2185</v>
      </c>
      <c r="D104" s="136" t="s">
        <v>29</v>
      </c>
      <c r="E104" s="60">
        <v>55501.17</v>
      </c>
      <c r="F104" s="60">
        <v>60500</v>
      </c>
      <c r="G104" s="60">
        <v>63000</v>
      </c>
      <c r="H104" s="60">
        <v>65400</v>
      </c>
      <c r="I104" s="60">
        <v>69000</v>
      </c>
      <c r="HT104" s="106"/>
      <c r="HU104" s="106"/>
      <c r="HV104" s="106"/>
      <c r="HW104" s="106"/>
      <c r="HX104" s="106"/>
      <c r="HY104" s="106"/>
      <c r="HZ104" s="106"/>
      <c r="IA104" s="106"/>
      <c r="IB104" s="106"/>
      <c r="IC104" s="106"/>
      <c r="ID104" s="106"/>
      <c r="IE104" s="106"/>
      <c r="IF104" s="106"/>
      <c r="IG104" s="106"/>
      <c r="IH104" s="106"/>
      <c r="II104" s="106"/>
      <c r="IJ104" s="106"/>
    </row>
    <row r="105" spans="1:244" s="107" customFormat="1">
      <c r="A105" s="97" t="s">
        <v>2186</v>
      </c>
      <c r="B105" s="97"/>
      <c r="C105" s="117" t="s">
        <v>2187</v>
      </c>
      <c r="D105" s="136" t="s">
        <v>29</v>
      </c>
      <c r="E105" s="60">
        <v>727250.17</v>
      </c>
      <c r="F105" s="60">
        <v>728500</v>
      </c>
      <c r="G105" s="60">
        <f>E105*1.0425*1.04</f>
        <v>788484.63431400002</v>
      </c>
      <c r="H105" s="60">
        <f>G105*1.0375</f>
        <v>818052.80810077512</v>
      </c>
      <c r="I105" s="60">
        <v>861000</v>
      </c>
      <c r="HT105" s="106"/>
      <c r="HU105" s="106"/>
      <c r="HV105" s="106"/>
      <c r="HW105" s="106"/>
      <c r="HX105" s="106"/>
      <c r="HY105" s="106"/>
      <c r="HZ105" s="106"/>
      <c r="IA105" s="106"/>
      <c r="IB105" s="106"/>
      <c r="IC105" s="106"/>
      <c r="ID105" s="106"/>
      <c r="IE105" s="106"/>
      <c r="IF105" s="106"/>
      <c r="IG105" s="106"/>
      <c r="IH105" s="106"/>
      <c r="II105" s="106"/>
      <c r="IJ105" s="106"/>
    </row>
    <row r="106" spans="1:244" s="107" customFormat="1" hidden="1">
      <c r="A106" s="97" t="s">
        <v>2188</v>
      </c>
      <c r="B106" s="97"/>
      <c r="C106" s="117" t="s">
        <v>2189</v>
      </c>
      <c r="D106" s="136" t="s">
        <v>29</v>
      </c>
      <c r="E106" s="60">
        <v>4.5</v>
      </c>
      <c r="F106" s="60">
        <v>0</v>
      </c>
      <c r="G106" s="60">
        <f t="shared" ref="G106:I108" si="2">F106*1.04</f>
        <v>0</v>
      </c>
      <c r="H106" s="60">
        <f t="shared" si="2"/>
        <v>0</v>
      </c>
      <c r="I106" s="60">
        <f t="shared" si="2"/>
        <v>0</v>
      </c>
      <c r="HT106" s="106"/>
      <c r="HU106" s="106"/>
      <c r="HV106" s="106"/>
      <c r="HW106" s="106"/>
      <c r="HX106" s="106"/>
      <c r="HY106" s="106"/>
      <c r="HZ106" s="106"/>
      <c r="IA106" s="106"/>
      <c r="IB106" s="106"/>
      <c r="IC106" s="106"/>
      <c r="ID106" s="106"/>
      <c r="IE106" s="106"/>
      <c r="IF106" s="106"/>
      <c r="IG106" s="106"/>
      <c r="IH106" s="106"/>
      <c r="II106" s="106"/>
      <c r="IJ106" s="106"/>
    </row>
    <row r="107" spans="1:244" s="107" customFormat="1" hidden="1">
      <c r="A107" s="97" t="s">
        <v>2190</v>
      </c>
      <c r="B107" s="97"/>
      <c r="C107" s="117" t="s">
        <v>2191</v>
      </c>
      <c r="D107" s="136" t="s">
        <v>29</v>
      </c>
      <c r="E107" s="60">
        <v>0</v>
      </c>
      <c r="F107" s="60">
        <v>0</v>
      </c>
      <c r="G107" s="60">
        <f t="shared" si="2"/>
        <v>0</v>
      </c>
      <c r="H107" s="60">
        <f t="shared" si="2"/>
        <v>0</v>
      </c>
      <c r="I107" s="60">
        <f t="shared" si="2"/>
        <v>0</v>
      </c>
      <c r="HT107" s="106"/>
      <c r="HU107" s="106"/>
      <c r="HV107" s="106"/>
      <c r="HW107" s="106"/>
      <c r="HX107" s="106"/>
      <c r="HY107" s="106"/>
      <c r="HZ107" s="106"/>
      <c r="IA107" s="106"/>
      <c r="IB107" s="106"/>
      <c r="IC107" s="106"/>
      <c r="ID107" s="106"/>
      <c r="IE107" s="106"/>
      <c r="IF107" s="106"/>
      <c r="IG107" s="106"/>
      <c r="IH107" s="106"/>
      <c r="II107" s="106"/>
      <c r="IJ107" s="106"/>
    </row>
    <row r="108" spans="1:244" s="107" customFormat="1" hidden="1">
      <c r="A108" s="97" t="s">
        <v>2192</v>
      </c>
      <c r="B108" s="97"/>
      <c r="C108" s="117" t="s">
        <v>2193</v>
      </c>
      <c r="D108" s="136" t="s">
        <v>29</v>
      </c>
      <c r="E108" s="60">
        <v>0</v>
      </c>
      <c r="F108" s="60">
        <v>0</v>
      </c>
      <c r="G108" s="60">
        <f t="shared" si="2"/>
        <v>0</v>
      </c>
      <c r="H108" s="60">
        <f t="shared" si="2"/>
        <v>0</v>
      </c>
      <c r="I108" s="60">
        <f t="shared" si="2"/>
        <v>0</v>
      </c>
      <c r="HT108" s="106"/>
      <c r="HU108" s="106"/>
      <c r="HV108" s="106"/>
      <c r="HW108" s="106"/>
      <c r="HX108" s="106"/>
      <c r="HY108" s="106"/>
      <c r="HZ108" s="106"/>
      <c r="IA108" s="106"/>
      <c r="IB108" s="106"/>
      <c r="IC108" s="106"/>
      <c r="ID108" s="106"/>
      <c r="IE108" s="106"/>
      <c r="IF108" s="106"/>
      <c r="IG108" s="106"/>
      <c r="IH108" s="106"/>
      <c r="II108" s="106"/>
      <c r="IJ108" s="106"/>
    </row>
    <row r="109" spans="1:244" s="231" customFormat="1" ht="13.5" customHeight="1">
      <c r="A109" s="125" t="s">
        <v>2194</v>
      </c>
      <c r="B109" s="125"/>
      <c r="C109" s="126" t="s">
        <v>2195</v>
      </c>
      <c r="D109" s="127"/>
      <c r="E109" s="72">
        <f>E110</f>
        <v>7557926.8099999996</v>
      </c>
      <c r="F109" s="72">
        <f>F110</f>
        <v>8493000</v>
      </c>
      <c r="G109" s="72">
        <f>G110</f>
        <v>8917600</v>
      </c>
      <c r="H109" s="72">
        <f>H110</f>
        <v>9272600</v>
      </c>
      <c r="I109" s="72">
        <f>I110</f>
        <v>9760000</v>
      </c>
      <c r="HT109" s="232"/>
      <c r="HU109" s="232"/>
      <c r="HV109" s="232"/>
      <c r="HW109" s="232"/>
      <c r="HX109" s="232"/>
      <c r="HY109" s="232"/>
      <c r="HZ109" s="232"/>
      <c r="IA109" s="232"/>
      <c r="IB109" s="232"/>
      <c r="IC109" s="232"/>
      <c r="ID109" s="232"/>
      <c r="IE109" s="232"/>
      <c r="IF109" s="232"/>
      <c r="IG109" s="232"/>
      <c r="IH109" s="232"/>
      <c r="II109" s="232"/>
      <c r="IJ109" s="232"/>
    </row>
    <row r="110" spans="1:244" s="235" customFormat="1" ht="14.25" customHeight="1">
      <c r="A110" s="211" t="s">
        <v>2196</v>
      </c>
      <c r="B110" s="211"/>
      <c r="C110" s="233" t="s">
        <v>2197</v>
      </c>
      <c r="D110" s="212"/>
      <c r="E110" s="218">
        <f>E111+E116</f>
        <v>7557926.8099999996</v>
      </c>
      <c r="F110" s="218">
        <f>F111+F116</f>
        <v>8493000</v>
      </c>
      <c r="G110" s="218">
        <f>G111+G116</f>
        <v>8917600</v>
      </c>
      <c r="H110" s="218">
        <f>H111+H116</f>
        <v>9272600</v>
      </c>
      <c r="I110" s="218">
        <f>I111+I116</f>
        <v>9760000</v>
      </c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H110" s="234"/>
      <c r="BI110" s="234"/>
      <c r="BJ110" s="234"/>
      <c r="BK110" s="234"/>
      <c r="BL110" s="234"/>
      <c r="BM110" s="234"/>
      <c r="BN110" s="234"/>
      <c r="BO110" s="234"/>
      <c r="BP110" s="234"/>
      <c r="BQ110" s="234"/>
      <c r="BR110" s="234"/>
      <c r="BS110" s="234"/>
      <c r="BT110" s="234"/>
      <c r="BU110" s="234"/>
      <c r="BV110" s="234"/>
      <c r="BW110" s="234"/>
      <c r="BX110" s="234"/>
      <c r="BY110" s="234"/>
      <c r="BZ110" s="234"/>
      <c r="CA110" s="234"/>
      <c r="CB110" s="234"/>
      <c r="CC110" s="234"/>
      <c r="CD110" s="234"/>
      <c r="CE110" s="234"/>
      <c r="CF110" s="234"/>
      <c r="CG110" s="234"/>
      <c r="CH110" s="234"/>
      <c r="CI110" s="234"/>
      <c r="CJ110" s="234"/>
      <c r="CK110" s="234"/>
      <c r="CL110" s="234"/>
      <c r="CM110" s="234"/>
      <c r="CN110" s="234"/>
      <c r="CO110" s="234"/>
      <c r="CP110" s="234"/>
      <c r="CQ110" s="234"/>
      <c r="CR110" s="234"/>
      <c r="CS110" s="234"/>
      <c r="CT110" s="234"/>
      <c r="CU110" s="234"/>
      <c r="CV110" s="234"/>
      <c r="CW110" s="234"/>
      <c r="CX110" s="234"/>
      <c r="CY110" s="234"/>
      <c r="CZ110" s="234"/>
      <c r="DA110" s="234"/>
      <c r="DB110" s="234"/>
      <c r="DC110" s="234"/>
      <c r="DD110" s="234"/>
      <c r="DE110" s="234"/>
      <c r="DF110" s="234"/>
      <c r="DG110" s="234"/>
      <c r="DH110" s="234"/>
      <c r="DI110" s="234"/>
      <c r="DJ110" s="234"/>
      <c r="DK110" s="234"/>
      <c r="DL110" s="234"/>
      <c r="DM110" s="234"/>
      <c r="DN110" s="234"/>
      <c r="DO110" s="234"/>
      <c r="DP110" s="234"/>
      <c r="DQ110" s="234"/>
      <c r="DR110" s="234"/>
      <c r="DS110" s="234"/>
      <c r="DT110" s="234"/>
      <c r="DU110" s="234"/>
      <c r="DV110" s="234"/>
      <c r="DW110" s="234"/>
      <c r="DX110" s="234"/>
      <c r="DY110" s="234"/>
      <c r="DZ110" s="234"/>
      <c r="EA110" s="234"/>
      <c r="EB110" s="234"/>
      <c r="EC110" s="234"/>
      <c r="ED110" s="234"/>
      <c r="EE110" s="234"/>
      <c r="EF110" s="234"/>
      <c r="EG110" s="234"/>
      <c r="EH110" s="234"/>
      <c r="EI110" s="234"/>
      <c r="EJ110" s="234"/>
      <c r="EK110" s="234"/>
      <c r="EL110" s="234"/>
      <c r="EM110" s="234"/>
      <c r="EN110" s="234"/>
      <c r="EO110" s="234"/>
      <c r="EP110" s="234"/>
      <c r="EQ110" s="234"/>
      <c r="ER110" s="234"/>
      <c r="ES110" s="234"/>
      <c r="ET110" s="234"/>
      <c r="EU110" s="234"/>
      <c r="EV110" s="234"/>
      <c r="EW110" s="234"/>
      <c r="EX110" s="234"/>
      <c r="EY110" s="234"/>
      <c r="EZ110" s="234"/>
      <c r="FA110" s="234"/>
      <c r="FB110" s="234"/>
      <c r="FC110" s="234"/>
      <c r="FD110" s="234"/>
      <c r="FE110" s="234"/>
      <c r="FF110" s="234"/>
      <c r="FG110" s="234"/>
      <c r="FH110" s="234"/>
      <c r="FI110" s="234"/>
      <c r="FJ110" s="234"/>
      <c r="FK110" s="234"/>
      <c r="FL110" s="234"/>
      <c r="FM110" s="234"/>
      <c r="FN110" s="234"/>
      <c r="FO110" s="234"/>
      <c r="FP110" s="234"/>
      <c r="FQ110" s="234"/>
      <c r="FR110" s="234"/>
      <c r="FS110" s="234"/>
      <c r="FT110" s="234"/>
      <c r="FU110" s="234"/>
      <c r="FV110" s="234"/>
      <c r="FW110" s="234"/>
      <c r="FX110" s="234"/>
      <c r="FY110" s="234"/>
      <c r="FZ110" s="234"/>
      <c r="GA110" s="234"/>
      <c r="GB110" s="234"/>
      <c r="GC110" s="234"/>
      <c r="GD110" s="234"/>
      <c r="GE110" s="234"/>
      <c r="GF110" s="234"/>
      <c r="GG110" s="234"/>
      <c r="GH110" s="234"/>
      <c r="GI110" s="234"/>
      <c r="GJ110" s="234"/>
      <c r="GK110" s="234"/>
      <c r="GL110" s="234"/>
      <c r="GM110" s="234"/>
      <c r="GN110" s="234"/>
      <c r="GO110" s="234"/>
      <c r="GP110" s="234"/>
      <c r="GQ110" s="234"/>
      <c r="GR110" s="234"/>
      <c r="GS110" s="234"/>
      <c r="GT110" s="234"/>
      <c r="GU110" s="234"/>
      <c r="GV110" s="234"/>
      <c r="GW110" s="234"/>
      <c r="GX110" s="234"/>
      <c r="GY110" s="234"/>
      <c r="GZ110" s="234"/>
      <c r="HA110" s="234"/>
      <c r="HB110" s="234"/>
      <c r="HC110" s="234"/>
      <c r="HD110" s="234"/>
      <c r="HE110" s="234"/>
      <c r="HF110" s="234"/>
      <c r="HG110" s="234"/>
      <c r="HH110" s="234"/>
      <c r="HI110" s="234"/>
      <c r="HJ110" s="234"/>
      <c r="HK110" s="234"/>
      <c r="HL110" s="234"/>
      <c r="HM110" s="234"/>
      <c r="HN110" s="234"/>
      <c r="HO110" s="234"/>
      <c r="HP110" s="234"/>
      <c r="HQ110" s="234"/>
      <c r="HR110" s="234"/>
      <c r="HS110" s="234"/>
    </row>
    <row r="111" spans="1:244" s="20" customFormat="1" ht="14.25" customHeight="1">
      <c r="A111" s="99" t="s">
        <v>2198</v>
      </c>
      <c r="B111" s="99"/>
      <c r="C111" s="116" t="s">
        <v>124</v>
      </c>
      <c r="D111" s="136"/>
      <c r="E111" s="60">
        <f>SUM(E112:E115)</f>
        <v>1041026.68</v>
      </c>
      <c r="F111" s="60">
        <f>SUM(F112:F115)</f>
        <v>1194500</v>
      </c>
      <c r="G111" s="60">
        <f>SUM(G112:G115)</f>
        <v>1242770</v>
      </c>
      <c r="H111" s="60">
        <f>SUM(H112:H115)</f>
        <v>1292000</v>
      </c>
      <c r="I111" s="60">
        <f>SUM(I112:I115)</f>
        <v>1359800</v>
      </c>
      <c r="HT111" s="106"/>
      <c r="HU111" s="106"/>
      <c r="HV111" s="106"/>
      <c r="HW111" s="106"/>
      <c r="HX111" s="106"/>
      <c r="HY111" s="106"/>
      <c r="HZ111" s="106"/>
      <c r="IA111" s="106"/>
      <c r="IB111" s="106"/>
      <c r="IC111" s="106"/>
      <c r="ID111" s="106"/>
      <c r="IE111" s="106"/>
      <c r="IF111" s="106"/>
      <c r="IG111" s="106"/>
      <c r="IH111" s="106"/>
      <c r="II111" s="106"/>
      <c r="IJ111" s="106"/>
    </row>
    <row r="112" spans="1:244" hidden="1">
      <c r="A112" s="99" t="s">
        <v>2199</v>
      </c>
      <c r="B112" s="97"/>
      <c r="C112" s="117" t="s">
        <v>2200</v>
      </c>
      <c r="D112" s="136" t="s">
        <v>123</v>
      </c>
      <c r="E112" s="60">
        <v>1013483.16</v>
      </c>
      <c r="F112" s="60">
        <v>1165000</v>
      </c>
      <c r="G112" s="60">
        <v>1212000</v>
      </c>
      <c r="H112" s="60">
        <v>1260000</v>
      </c>
      <c r="I112" s="60">
        <v>1326150</v>
      </c>
    </row>
    <row r="113" spans="1:244" hidden="1">
      <c r="A113" s="99" t="s">
        <v>2201</v>
      </c>
      <c r="B113" s="97"/>
      <c r="C113" s="117" t="s">
        <v>2202</v>
      </c>
      <c r="D113" s="136" t="s">
        <v>123</v>
      </c>
      <c r="E113" s="60">
        <v>14990.66</v>
      </c>
      <c r="F113" s="60">
        <v>18300</v>
      </c>
      <c r="G113" s="60">
        <v>19050</v>
      </c>
      <c r="H113" s="60">
        <v>19800</v>
      </c>
      <c r="I113" s="60">
        <v>20840</v>
      </c>
    </row>
    <row r="114" spans="1:244" hidden="1">
      <c r="A114" s="99" t="s">
        <v>2203</v>
      </c>
      <c r="B114" s="97"/>
      <c r="C114" s="117" t="s">
        <v>2204</v>
      </c>
      <c r="D114" s="136" t="s">
        <v>123</v>
      </c>
      <c r="E114" s="60">
        <v>8665.33</v>
      </c>
      <c r="F114" s="60">
        <v>8050</v>
      </c>
      <c r="G114" s="60">
        <v>8420</v>
      </c>
      <c r="H114" s="60">
        <v>8700</v>
      </c>
      <c r="I114" s="60">
        <v>9160</v>
      </c>
    </row>
    <row r="115" spans="1:244" ht="18" hidden="1">
      <c r="A115" s="99" t="s">
        <v>2205</v>
      </c>
      <c r="B115" s="97"/>
      <c r="C115" s="117" t="s">
        <v>2206</v>
      </c>
      <c r="D115" s="136" t="s">
        <v>123</v>
      </c>
      <c r="E115" s="60">
        <v>3887.53</v>
      </c>
      <c r="F115" s="60">
        <v>3150</v>
      </c>
      <c r="G115" s="60">
        <v>3300</v>
      </c>
      <c r="H115" s="60">
        <v>3500</v>
      </c>
      <c r="I115" s="60">
        <v>3650</v>
      </c>
    </row>
    <row r="116" spans="1:244" s="235" customFormat="1" ht="12">
      <c r="A116" s="211" t="s">
        <v>2207</v>
      </c>
      <c r="B116" s="211"/>
      <c r="C116" s="233" t="s">
        <v>2208</v>
      </c>
      <c r="D116" s="212"/>
      <c r="E116" s="218">
        <f>SUM(E117+E126+E135+E144)</f>
        <v>6516900.1299999999</v>
      </c>
      <c r="F116" s="218">
        <f>SUM(F117+F126+F135+F144)</f>
        <v>7298500</v>
      </c>
      <c r="G116" s="218">
        <f>SUM(G117+G126+G135+G144)</f>
        <v>7674830</v>
      </c>
      <c r="H116" s="218">
        <f>SUM(H117+H126+H135+H144)</f>
        <v>7980600</v>
      </c>
      <c r="I116" s="218">
        <f>SUM(I117+I126+I135+I144)</f>
        <v>8400200</v>
      </c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BH116" s="234"/>
      <c r="BI116" s="234"/>
      <c r="BJ116" s="234"/>
      <c r="BK116" s="234"/>
      <c r="BL116" s="234"/>
      <c r="BM116" s="234"/>
      <c r="BN116" s="234"/>
      <c r="BO116" s="234"/>
      <c r="BP116" s="234"/>
      <c r="BQ116" s="234"/>
      <c r="BR116" s="234"/>
      <c r="BS116" s="234"/>
      <c r="BT116" s="234"/>
      <c r="BU116" s="234"/>
      <c r="BV116" s="234"/>
      <c r="BW116" s="234"/>
      <c r="BX116" s="234"/>
      <c r="BY116" s="234"/>
      <c r="BZ116" s="234"/>
      <c r="CA116" s="234"/>
      <c r="CB116" s="234"/>
      <c r="CC116" s="234"/>
      <c r="CD116" s="234"/>
      <c r="CE116" s="234"/>
      <c r="CF116" s="234"/>
      <c r="CG116" s="234"/>
      <c r="CH116" s="234"/>
      <c r="CI116" s="234"/>
      <c r="CJ116" s="234"/>
      <c r="CK116" s="234"/>
      <c r="CL116" s="234"/>
      <c r="CM116" s="234"/>
      <c r="CN116" s="234"/>
      <c r="CO116" s="234"/>
      <c r="CP116" s="234"/>
      <c r="CQ116" s="234"/>
      <c r="CR116" s="234"/>
      <c r="CS116" s="234"/>
      <c r="CT116" s="234"/>
      <c r="CU116" s="234"/>
      <c r="CV116" s="234"/>
      <c r="CW116" s="234"/>
      <c r="CX116" s="234"/>
      <c r="CY116" s="234"/>
      <c r="CZ116" s="234"/>
      <c r="DA116" s="234"/>
      <c r="DB116" s="234"/>
      <c r="DC116" s="234"/>
      <c r="DD116" s="234"/>
      <c r="DE116" s="234"/>
      <c r="DF116" s="234"/>
      <c r="DG116" s="234"/>
      <c r="DH116" s="234"/>
      <c r="DI116" s="234"/>
      <c r="DJ116" s="234"/>
      <c r="DK116" s="234"/>
      <c r="DL116" s="234"/>
      <c r="DM116" s="234"/>
      <c r="DN116" s="234"/>
      <c r="DO116" s="234"/>
      <c r="DP116" s="234"/>
      <c r="DQ116" s="234"/>
      <c r="DR116" s="234"/>
      <c r="DS116" s="234"/>
      <c r="DT116" s="234"/>
      <c r="DU116" s="234"/>
      <c r="DV116" s="234"/>
      <c r="DW116" s="234"/>
      <c r="DX116" s="234"/>
      <c r="DY116" s="234"/>
      <c r="DZ116" s="234"/>
      <c r="EA116" s="234"/>
      <c r="EB116" s="234"/>
      <c r="EC116" s="234"/>
      <c r="ED116" s="234"/>
      <c r="EE116" s="234"/>
      <c r="EF116" s="234"/>
      <c r="EG116" s="234"/>
      <c r="EH116" s="234"/>
      <c r="EI116" s="234"/>
      <c r="EJ116" s="234"/>
      <c r="EK116" s="234"/>
      <c r="EL116" s="234"/>
      <c r="EM116" s="234"/>
      <c r="EN116" s="234"/>
      <c r="EO116" s="234"/>
      <c r="EP116" s="234"/>
      <c r="EQ116" s="234"/>
      <c r="ER116" s="234"/>
      <c r="ES116" s="234"/>
      <c r="ET116" s="234"/>
      <c r="EU116" s="234"/>
      <c r="EV116" s="234"/>
      <c r="EW116" s="234"/>
      <c r="EX116" s="234"/>
      <c r="EY116" s="234"/>
      <c r="EZ116" s="234"/>
      <c r="FA116" s="234"/>
      <c r="FB116" s="234"/>
      <c r="FC116" s="234"/>
      <c r="FD116" s="234"/>
      <c r="FE116" s="234"/>
      <c r="FF116" s="234"/>
      <c r="FG116" s="234"/>
      <c r="FH116" s="234"/>
      <c r="FI116" s="234"/>
      <c r="FJ116" s="234"/>
      <c r="FK116" s="234"/>
      <c r="FL116" s="234"/>
      <c r="FM116" s="234"/>
      <c r="FN116" s="234"/>
      <c r="FO116" s="234"/>
      <c r="FP116" s="234"/>
      <c r="FQ116" s="234"/>
      <c r="FR116" s="234"/>
      <c r="FS116" s="234"/>
      <c r="FT116" s="234"/>
      <c r="FU116" s="234"/>
      <c r="FV116" s="234"/>
      <c r="FW116" s="234"/>
      <c r="FX116" s="234"/>
      <c r="FY116" s="234"/>
      <c r="FZ116" s="234"/>
      <c r="GA116" s="234"/>
      <c r="GB116" s="234"/>
      <c r="GC116" s="234"/>
      <c r="GD116" s="234"/>
      <c r="GE116" s="234"/>
      <c r="GF116" s="234"/>
      <c r="GG116" s="234"/>
      <c r="GH116" s="234"/>
      <c r="GI116" s="234"/>
      <c r="GJ116" s="234"/>
      <c r="GK116" s="234"/>
      <c r="GL116" s="234"/>
      <c r="GM116" s="234"/>
      <c r="GN116" s="234"/>
      <c r="GO116" s="234"/>
      <c r="GP116" s="234"/>
      <c r="GQ116" s="234"/>
      <c r="GR116" s="234"/>
      <c r="GS116" s="234"/>
      <c r="GT116" s="234"/>
      <c r="GU116" s="234"/>
      <c r="GV116" s="234"/>
      <c r="GW116" s="234"/>
      <c r="GX116" s="234"/>
      <c r="GY116" s="234"/>
      <c r="GZ116" s="234"/>
      <c r="HA116" s="234"/>
      <c r="HB116" s="234"/>
      <c r="HC116" s="234"/>
      <c r="HD116" s="234"/>
      <c r="HE116" s="234"/>
      <c r="HF116" s="234"/>
      <c r="HG116" s="234"/>
      <c r="HH116" s="234"/>
      <c r="HI116" s="234"/>
      <c r="HJ116" s="234"/>
      <c r="HK116" s="234"/>
      <c r="HL116" s="234"/>
      <c r="HM116" s="234"/>
      <c r="HN116" s="234"/>
      <c r="HO116" s="234"/>
      <c r="HP116" s="234"/>
      <c r="HQ116" s="234"/>
      <c r="HR116" s="234"/>
      <c r="HS116" s="234"/>
    </row>
    <row r="117" spans="1:244" s="108" customFormat="1" ht="22.5" customHeight="1">
      <c r="A117" s="99" t="s">
        <v>2209</v>
      </c>
      <c r="B117" s="99"/>
      <c r="C117" s="116" t="s">
        <v>2210</v>
      </c>
      <c r="D117" s="136"/>
      <c r="E117" s="58">
        <f>SUM(E118:E125)</f>
        <v>5575855.6099999994</v>
      </c>
      <c r="F117" s="58">
        <f>SUM(F118:F125)</f>
        <v>6059180</v>
      </c>
      <c r="G117" s="58">
        <f>SUM(G118:G125)</f>
        <v>6362100</v>
      </c>
      <c r="H117" s="58">
        <f>SUM(H118:H125)</f>
        <v>6615900</v>
      </c>
      <c r="I117" s="58">
        <f>SUM(I118:I125)</f>
        <v>6963850</v>
      </c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/>
      <c r="EM117" s="145"/>
      <c r="EN117" s="145"/>
      <c r="EO117" s="145"/>
      <c r="EP117" s="145"/>
      <c r="EQ117" s="145"/>
      <c r="ER117" s="145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5"/>
      <c r="FL117" s="145"/>
      <c r="FM117" s="145"/>
      <c r="FN117" s="145"/>
      <c r="FO117" s="145"/>
      <c r="FP117" s="145"/>
      <c r="FQ117" s="145"/>
      <c r="FR117" s="145"/>
      <c r="FS117" s="145"/>
      <c r="FT117" s="145"/>
      <c r="FU117" s="145"/>
      <c r="FV117" s="145"/>
      <c r="FW117" s="145"/>
      <c r="FX117" s="145"/>
      <c r="FY117" s="145"/>
      <c r="FZ117" s="145"/>
      <c r="GA117" s="145"/>
      <c r="GB117" s="145"/>
      <c r="GC117" s="145"/>
      <c r="GD117" s="145"/>
      <c r="GE117" s="145"/>
      <c r="GF117" s="145"/>
      <c r="GG117" s="145"/>
      <c r="GH117" s="145"/>
      <c r="GI117" s="145"/>
      <c r="GJ117" s="145"/>
      <c r="GK117" s="145"/>
      <c r="GL117" s="145"/>
      <c r="GM117" s="145"/>
      <c r="GN117" s="145"/>
      <c r="GO117" s="145"/>
      <c r="GP117" s="145"/>
      <c r="GQ117" s="145"/>
      <c r="GR117" s="145"/>
      <c r="GS117" s="145"/>
      <c r="GT117" s="145"/>
      <c r="GU117" s="145"/>
      <c r="GV117" s="145"/>
      <c r="GW117" s="145"/>
      <c r="GX117" s="145"/>
      <c r="GY117" s="145"/>
      <c r="GZ117" s="145"/>
      <c r="HA117" s="145"/>
      <c r="HB117" s="145"/>
      <c r="HC117" s="145"/>
      <c r="HD117" s="145"/>
      <c r="HE117" s="145"/>
      <c r="HF117" s="145"/>
      <c r="HG117" s="145"/>
      <c r="HH117" s="145"/>
      <c r="HI117" s="145"/>
      <c r="HJ117" s="145"/>
      <c r="HK117" s="145"/>
      <c r="HL117" s="145"/>
      <c r="HM117" s="145"/>
      <c r="HN117" s="145"/>
      <c r="HO117" s="145"/>
      <c r="HP117" s="145"/>
      <c r="HQ117" s="145"/>
      <c r="HR117" s="145"/>
      <c r="HS117" s="145"/>
    </row>
    <row r="118" spans="1:244" hidden="1">
      <c r="A118" s="97" t="s">
        <v>2211</v>
      </c>
      <c r="B118" s="97"/>
      <c r="C118" s="117" t="s">
        <v>127</v>
      </c>
      <c r="D118" s="136" t="s">
        <v>126</v>
      </c>
      <c r="E118" s="60">
        <v>283745.08</v>
      </c>
      <c r="F118" s="60">
        <v>258180</v>
      </c>
      <c r="G118" s="60">
        <v>268500</v>
      </c>
      <c r="H118" s="60">
        <v>280000</v>
      </c>
      <c r="I118" s="60">
        <v>293900</v>
      </c>
    </row>
    <row r="119" spans="1:244" ht="18" hidden="1">
      <c r="A119" s="97" t="s">
        <v>2212</v>
      </c>
      <c r="B119" s="97"/>
      <c r="C119" s="117" t="s">
        <v>1552</v>
      </c>
      <c r="D119" s="136" t="s">
        <v>29</v>
      </c>
      <c r="E119" s="60">
        <v>3098217.34</v>
      </c>
      <c r="F119" s="60">
        <v>3354000</v>
      </c>
      <c r="G119" s="60">
        <v>3488000</v>
      </c>
      <c r="H119" s="60">
        <v>3628000</v>
      </c>
      <c r="I119" s="60">
        <v>3818460</v>
      </c>
    </row>
    <row r="120" spans="1:244" hidden="1">
      <c r="A120" s="97" t="s">
        <v>2213</v>
      </c>
      <c r="B120" s="97"/>
      <c r="C120" s="117" t="s">
        <v>131</v>
      </c>
      <c r="D120" s="136" t="s">
        <v>29</v>
      </c>
      <c r="E120" s="60">
        <v>342351.79</v>
      </c>
      <c r="F120" s="60">
        <v>393000</v>
      </c>
      <c r="G120" s="60">
        <v>410000</v>
      </c>
      <c r="H120" s="60">
        <v>426000</v>
      </c>
      <c r="I120" s="60">
        <v>448360</v>
      </c>
    </row>
    <row r="121" spans="1:244" hidden="1">
      <c r="A121" s="97" t="s">
        <v>2214</v>
      </c>
      <c r="B121" s="97"/>
      <c r="C121" s="117" t="s">
        <v>133</v>
      </c>
      <c r="D121" s="136" t="s">
        <v>29</v>
      </c>
      <c r="E121" s="60">
        <v>5565.47</v>
      </c>
      <c r="F121" s="60">
        <v>4500</v>
      </c>
      <c r="G121" s="60">
        <v>4700</v>
      </c>
      <c r="H121" s="60">
        <v>4900</v>
      </c>
      <c r="I121" s="60">
        <v>5200</v>
      </c>
    </row>
    <row r="122" spans="1:244" hidden="1">
      <c r="A122" s="97" t="s">
        <v>2215</v>
      </c>
      <c r="B122" s="97"/>
      <c r="C122" s="117" t="s">
        <v>135</v>
      </c>
      <c r="D122" s="136" t="s">
        <v>29</v>
      </c>
      <c r="E122" s="60">
        <v>777255.6</v>
      </c>
      <c r="F122" s="60">
        <v>922000</v>
      </c>
      <c r="G122" s="60">
        <v>960000</v>
      </c>
      <c r="H122" s="60">
        <v>997000</v>
      </c>
      <c r="I122" s="60">
        <v>1050000</v>
      </c>
    </row>
    <row r="123" spans="1:244" hidden="1">
      <c r="A123" s="97" t="s">
        <v>2216</v>
      </c>
      <c r="B123" s="97"/>
      <c r="C123" s="117" t="s">
        <v>1553</v>
      </c>
      <c r="D123" s="136" t="s">
        <v>139</v>
      </c>
      <c r="E123" s="60">
        <v>971676.67</v>
      </c>
      <c r="F123" s="60">
        <v>1080000</v>
      </c>
      <c r="G123" s="60">
        <v>1122000</v>
      </c>
      <c r="H123" s="60">
        <v>1167000</v>
      </c>
      <c r="I123" s="60">
        <v>1228200</v>
      </c>
    </row>
    <row r="124" spans="1:244" hidden="1">
      <c r="A124" s="97" t="s">
        <v>2217</v>
      </c>
      <c r="B124" s="97"/>
      <c r="C124" s="117" t="s">
        <v>142</v>
      </c>
      <c r="D124" s="136" t="s">
        <v>29</v>
      </c>
      <c r="E124" s="60">
        <v>70938.52</v>
      </c>
      <c r="F124" s="60">
        <v>16500</v>
      </c>
      <c r="G124" s="60">
        <v>77000</v>
      </c>
      <c r="H124" s="60">
        <v>80000</v>
      </c>
      <c r="I124" s="60">
        <v>85000</v>
      </c>
    </row>
    <row r="125" spans="1:244" hidden="1">
      <c r="A125" s="97" t="s">
        <v>2218</v>
      </c>
      <c r="B125" s="97"/>
      <c r="C125" s="117" t="s">
        <v>2219</v>
      </c>
      <c r="D125" s="136" t="s">
        <v>29</v>
      </c>
      <c r="E125" s="60">
        <v>26105.14</v>
      </c>
      <c r="F125" s="60">
        <v>31000</v>
      </c>
      <c r="G125" s="60">
        <v>31900</v>
      </c>
      <c r="H125" s="60">
        <v>33000</v>
      </c>
      <c r="I125" s="60">
        <v>34730</v>
      </c>
    </row>
    <row r="126" spans="1:244" s="108" customFormat="1" ht="22.5">
      <c r="A126" s="99" t="s">
        <v>2220</v>
      </c>
      <c r="C126" s="192" t="s">
        <v>2221</v>
      </c>
      <c r="D126" s="136"/>
      <c r="E126" s="58">
        <f>SUM(E127:E134)</f>
        <v>106320.25000000001</v>
      </c>
      <c r="F126" s="58">
        <f>SUM(F127:F134)</f>
        <v>101340</v>
      </c>
      <c r="G126" s="58">
        <f>SUM(G127:G134)</f>
        <v>115280</v>
      </c>
      <c r="H126" s="58">
        <f>SUM(H127:H134)</f>
        <v>119470</v>
      </c>
      <c r="I126" s="58">
        <f>SUM(I127:I134)</f>
        <v>125860</v>
      </c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45"/>
      <c r="EC126" s="145"/>
      <c r="ED126" s="145"/>
      <c r="EE126" s="145"/>
      <c r="EF126" s="145"/>
      <c r="EG126" s="145"/>
      <c r="EH126" s="145"/>
      <c r="EI126" s="145"/>
      <c r="EJ126" s="145"/>
      <c r="EK126" s="145"/>
      <c r="EL126" s="145"/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5"/>
      <c r="EX126" s="145"/>
      <c r="EY126" s="145"/>
      <c r="EZ126" s="145"/>
      <c r="FA126" s="145"/>
      <c r="FB126" s="145"/>
      <c r="FC126" s="145"/>
      <c r="FD126" s="145"/>
      <c r="FE126" s="145"/>
      <c r="FF126" s="145"/>
      <c r="FG126" s="145"/>
      <c r="FH126" s="145"/>
      <c r="FI126" s="145"/>
      <c r="FJ126" s="145"/>
      <c r="FK126" s="145"/>
      <c r="FL126" s="145"/>
      <c r="FM126" s="145"/>
      <c r="FN126" s="145"/>
      <c r="FO126" s="145"/>
      <c r="FP126" s="145"/>
      <c r="FQ126" s="145"/>
      <c r="FR126" s="145"/>
      <c r="FS126" s="145"/>
      <c r="FT126" s="145"/>
      <c r="FU126" s="145"/>
      <c r="FV126" s="145"/>
      <c r="FW126" s="145"/>
      <c r="FX126" s="145"/>
      <c r="FY126" s="145"/>
      <c r="FZ126" s="145"/>
      <c r="GA126" s="145"/>
      <c r="GB126" s="145"/>
      <c r="GC126" s="145"/>
      <c r="GD126" s="145"/>
      <c r="GE126" s="145"/>
      <c r="GF126" s="145"/>
      <c r="GG126" s="145"/>
      <c r="GH126" s="145"/>
      <c r="GI126" s="145"/>
      <c r="GJ126" s="145"/>
      <c r="GK126" s="145"/>
      <c r="GL126" s="145"/>
      <c r="GM126" s="145"/>
      <c r="GN126" s="145"/>
      <c r="GO126" s="145"/>
      <c r="GP126" s="145"/>
      <c r="GQ126" s="145"/>
      <c r="GR126" s="145"/>
      <c r="GS126" s="145"/>
      <c r="GT126" s="145"/>
      <c r="GU126" s="145"/>
      <c r="GV126" s="145"/>
      <c r="GW126" s="145"/>
      <c r="GX126" s="145"/>
      <c r="GY126" s="145"/>
      <c r="GZ126" s="145"/>
      <c r="HA126" s="145"/>
      <c r="HB126" s="145"/>
      <c r="HC126" s="145"/>
      <c r="HD126" s="145"/>
      <c r="HE126" s="145"/>
      <c r="HF126" s="145"/>
      <c r="HG126" s="145"/>
      <c r="HH126" s="145"/>
      <c r="HI126" s="145"/>
      <c r="HJ126" s="145"/>
      <c r="HK126" s="145"/>
      <c r="HL126" s="145"/>
      <c r="HM126" s="145"/>
      <c r="HN126" s="145"/>
      <c r="HO126" s="145"/>
      <c r="HP126" s="145"/>
      <c r="HQ126" s="145"/>
      <c r="HR126" s="145"/>
      <c r="HS126" s="145"/>
    </row>
    <row r="127" spans="1:244" s="20" customFormat="1" ht="13.5" hidden="1" customHeight="1">
      <c r="A127" s="97" t="s">
        <v>2222</v>
      </c>
      <c r="B127" s="99"/>
      <c r="C127" s="117" t="s">
        <v>127</v>
      </c>
      <c r="D127" s="136" t="s">
        <v>126</v>
      </c>
      <c r="E127" s="60">
        <v>1707.6</v>
      </c>
      <c r="F127" s="60">
        <v>660</v>
      </c>
      <c r="G127" s="60">
        <v>1850</v>
      </c>
      <c r="H127" s="60">
        <v>1900</v>
      </c>
      <c r="I127" s="60">
        <v>2020</v>
      </c>
      <c r="HT127" s="106"/>
      <c r="HU127" s="106"/>
      <c r="HV127" s="106"/>
      <c r="HW127" s="106"/>
      <c r="HX127" s="106"/>
      <c r="HY127" s="106"/>
      <c r="HZ127" s="106"/>
      <c r="IA127" s="106"/>
      <c r="IB127" s="106"/>
      <c r="IC127" s="106"/>
      <c r="ID127" s="106"/>
      <c r="IE127" s="106"/>
      <c r="IF127" s="106"/>
      <c r="IG127" s="106"/>
      <c r="IH127" s="106"/>
      <c r="II127" s="106"/>
      <c r="IJ127" s="106"/>
    </row>
    <row r="128" spans="1:244" ht="21" hidden="1" customHeight="1">
      <c r="A128" s="97" t="s">
        <v>2223</v>
      </c>
      <c r="B128" s="97"/>
      <c r="C128" s="117" t="s">
        <v>1552</v>
      </c>
      <c r="D128" s="136" t="s">
        <v>29</v>
      </c>
      <c r="E128" s="60">
        <v>102738.18</v>
      </c>
      <c r="F128" s="60">
        <v>99200</v>
      </c>
      <c r="G128" s="60">
        <v>111400</v>
      </c>
      <c r="H128" s="60">
        <v>115500</v>
      </c>
      <c r="I128" s="60">
        <v>121630</v>
      </c>
    </row>
    <row r="129" spans="1:244" hidden="1">
      <c r="A129" s="97" t="s">
        <v>2224</v>
      </c>
      <c r="B129" s="97"/>
      <c r="C129" s="117" t="s">
        <v>131</v>
      </c>
      <c r="D129" s="136" t="s">
        <v>29</v>
      </c>
      <c r="E129" s="60">
        <v>733.88</v>
      </c>
      <c r="F129" s="60">
        <v>515</v>
      </c>
      <c r="G129" s="60">
        <v>800</v>
      </c>
      <c r="H129" s="60">
        <v>800</v>
      </c>
      <c r="I129" s="60">
        <v>870</v>
      </c>
    </row>
    <row r="130" spans="1:244" hidden="1">
      <c r="A130" s="97" t="s">
        <v>2225</v>
      </c>
      <c r="B130" s="97"/>
      <c r="C130" s="117" t="s">
        <v>133</v>
      </c>
      <c r="D130" s="136" t="s">
        <v>29</v>
      </c>
      <c r="E130" s="60">
        <v>80.05</v>
      </c>
      <c r="F130" s="60">
        <v>90</v>
      </c>
      <c r="G130" s="60">
        <v>85</v>
      </c>
      <c r="H130" s="60">
        <v>90</v>
      </c>
      <c r="I130" s="60">
        <v>95</v>
      </c>
    </row>
    <row r="131" spans="1:244" hidden="1">
      <c r="A131" s="97" t="s">
        <v>2226</v>
      </c>
      <c r="B131" s="97"/>
      <c r="C131" s="117" t="s">
        <v>135</v>
      </c>
      <c r="D131" s="136" t="s">
        <v>29</v>
      </c>
      <c r="E131" s="60">
        <v>0</v>
      </c>
      <c r="F131" s="60">
        <v>0</v>
      </c>
      <c r="G131" s="60">
        <f>E131*1.0425*1.04</f>
        <v>0</v>
      </c>
      <c r="H131" s="60">
        <f>G131*1.0375</f>
        <v>0</v>
      </c>
      <c r="I131" s="60">
        <f>H131*1.0525</f>
        <v>0</v>
      </c>
    </row>
    <row r="132" spans="1:244" ht="15.75" hidden="1" customHeight="1">
      <c r="A132" s="97" t="s">
        <v>2227</v>
      </c>
      <c r="B132" s="97"/>
      <c r="C132" s="117" t="s">
        <v>1553</v>
      </c>
      <c r="D132" s="136" t="s">
        <v>139</v>
      </c>
      <c r="E132" s="60">
        <v>0</v>
      </c>
      <c r="F132" s="60">
        <v>0</v>
      </c>
      <c r="G132" s="60">
        <f>E132*1.0425*1.04</f>
        <v>0</v>
      </c>
      <c r="H132" s="60">
        <f>G132*1.0375</f>
        <v>0</v>
      </c>
      <c r="I132" s="60">
        <f>H132*1.0525</f>
        <v>0</v>
      </c>
    </row>
    <row r="133" spans="1:244" ht="16.5" hidden="1" customHeight="1">
      <c r="A133" s="97" t="s">
        <v>2228</v>
      </c>
      <c r="B133" s="97"/>
      <c r="C133" s="117" t="s">
        <v>142</v>
      </c>
      <c r="D133" s="136" t="s">
        <v>29</v>
      </c>
      <c r="E133" s="60">
        <v>1051.69</v>
      </c>
      <c r="F133" s="60">
        <v>875</v>
      </c>
      <c r="G133" s="60">
        <v>1145</v>
      </c>
      <c r="H133" s="60">
        <v>1180</v>
      </c>
      <c r="I133" s="60">
        <v>1245</v>
      </c>
    </row>
    <row r="134" spans="1:244" s="107" customFormat="1" ht="17.25" hidden="1" customHeight="1">
      <c r="A134" s="97" t="s">
        <v>2229</v>
      </c>
      <c r="B134" s="97"/>
      <c r="C134" s="117" t="s">
        <v>2219</v>
      </c>
      <c r="D134" s="136" t="s">
        <v>29</v>
      </c>
      <c r="E134" s="60">
        <v>8.85</v>
      </c>
      <c r="F134" s="60">
        <v>0</v>
      </c>
      <c r="G134" s="60">
        <f>F134*1.04</f>
        <v>0</v>
      </c>
      <c r="H134" s="60">
        <f>G134*1.04</f>
        <v>0</v>
      </c>
      <c r="I134" s="60">
        <f>H134*1.04</f>
        <v>0</v>
      </c>
      <c r="HT134" s="106"/>
      <c r="HU134" s="106"/>
      <c r="HV134" s="106"/>
      <c r="HW134" s="106"/>
      <c r="HX134" s="106"/>
      <c r="HY134" s="106"/>
      <c r="HZ134" s="106"/>
      <c r="IA134" s="106"/>
      <c r="IB134" s="106"/>
      <c r="IC134" s="106"/>
      <c r="ID134" s="106"/>
      <c r="IE134" s="106"/>
      <c r="IF134" s="106"/>
      <c r="IG134" s="106"/>
      <c r="IH134" s="106"/>
      <c r="II134" s="106"/>
      <c r="IJ134" s="106"/>
    </row>
    <row r="135" spans="1:244" s="108" customFormat="1" ht="19.5" customHeight="1">
      <c r="A135" s="99" t="s">
        <v>2230</v>
      </c>
      <c r="C135" s="192" t="s">
        <v>2231</v>
      </c>
      <c r="D135" s="136"/>
      <c r="E135" s="58">
        <f>SUM(E136:E143)</f>
        <v>641306.44000000006</v>
      </c>
      <c r="F135" s="58">
        <f>SUM(F137:F143)</f>
        <v>912650</v>
      </c>
      <c r="G135" s="58">
        <f>SUM(G137:G143)</f>
        <v>956365</v>
      </c>
      <c r="H135" s="58">
        <f>SUM(H137:H143)</f>
        <v>994730</v>
      </c>
      <c r="I135" s="58">
        <f>SUM(I137:I143)</f>
        <v>1046815</v>
      </c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  <c r="GB135" s="145"/>
      <c r="GC135" s="145"/>
      <c r="GD135" s="145"/>
      <c r="GE135" s="145"/>
      <c r="GF135" s="145"/>
      <c r="GG135" s="145"/>
      <c r="GH135" s="145"/>
      <c r="GI135" s="145"/>
      <c r="GJ135" s="145"/>
      <c r="GK135" s="145"/>
      <c r="GL135" s="145"/>
      <c r="GM135" s="145"/>
      <c r="GN135" s="145"/>
      <c r="GO135" s="145"/>
      <c r="GP135" s="145"/>
      <c r="GQ135" s="145"/>
      <c r="GR135" s="145"/>
      <c r="GS135" s="145"/>
      <c r="GT135" s="145"/>
      <c r="GU135" s="145"/>
      <c r="GV135" s="145"/>
      <c r="GW135" s="145"/>
      <c r="GX135" s="145"/>
      <c r="GY135" s="145"/>
      <c r="GZ135" s="145"/>
      <c r="HA135" s="145"/>
      <c r="HB135" s="145"/>
      <c r="HC135" s="145"/>
      <c r="HD135" s="145"/>
      <c r="HE135" s="145"/>
      <c r="HF135" s="145"/>
      <c r="HG135" s="145"/>
      <c r="HH135" s="145"/>
      <c r="HI135" s="145"/>
      <c r="HJ135" s="145"/>
      <c r="HK135" s="145"/>
      <c r="HL135" s="145"/>
      <c r="HM135" s="145"/>
      <c r="HN135" s="145"/>
      <c r="HO135" s="145"/>
      <c r="HP135" s="145"/>
      <c r="HQ135" s="145"/>
      <c r="HR135" s="145"/>
      <c r="HS135" s="145"/>
    </row>
    <row r="136" spans="1:244" s="20" customFormat="1" ht="13.5" hidden="1" customHeight="1">
      <c r="A136" s="97" t="s">
        <v>2232</v>
      </c>
      <c r="B136" s="99"/>
      <c r="C136" s="117" t="s">
        <v>127</v>
      </c>
      <c r="D136" s="136" t="s">
        <v>126</v>
      </c>
      <c r="E136" s="60">
        <v>161.63</v>
      </c>
      <c r="F136" s="60"/>
      <c r="G136" s="60"/>
      <c r="H136" s="60"/>
      <c r="I136" s="60"/>
      <c r="HT136" s="106"/>
      <c r="HU136" s="106"/>
      <c r="HV136" s="106"/>
      <c r="HW136" s="106"/>
      <c r="HX136" s="106"/>
      <c r="HY136" s="106"/>
      <c r="HZ136" s="106"/>
      <c r="IA136" s="106"/>
      <c r="IB136" s="106"/>
      <c r="IC136" s="106"/>
      <c r="ID136" s="106"/>
      <c r="IE136" s="106"/>
      <c r="IF136" s="106"/>
      <c r="IG136" s="106"/>
      <c r="IH136" s="106"/>
      <c r="II136" s="106"/>
      <c r="IJ136" s="106"/>
    </row>
    <row r="137" spans="1:244" ht="19.5" hidden="1" customHeight="1">
      <c r="A137" s="97" t="s">
        <v>2233</v>
      </c>
      <c r="B137" s="97"/>
      <c r="C137" s="117" t="s">
        <v>1552</v>
      </c>
      <c r="D137" s="136" t="s">
        <v>29</v>
      </c>
      <c r="E137" s="60">
        <v>427246.93</v>
      </c>
      <c r="F137" s="60">
        <v>626090</v>
      </c>
      <c r="G137" s="60">
        <v>651100</v>
      </c>
      <c r="H137" s="60">
        <v>677200</v>
      </c>
      <c r="I137" s="60">
        <v>712730</v>
      </c>
    </row>
    <row r="138" spans="1:244" ht="15" hidden="1" customHeight="1">
      <c r="A138" s="97" t="s">
        <v>2234</v>
      </c>
      <c r="B138" s="97"/>
      <c r="C138" s="117" t="s">
        <v>131</v>
      </c>
      <c r="D138" s="136" t="s">
        <v>29</v>
      </c>
      <c r="E138" s="60">
        <v>146.88</v>
      </c>
      <c r="F138" s="60">
        <v>150</v>
      </c>
      <c r="G138" s="60">
        <v>150</v>
      </c>
      <c r="H138" s="60">
        <v>160</v>
      </c>
      <c r="I138" s="60">
        <v>170</v>
      </c>
    </row>
    <row r="139" spans="1:244" ht="15" hidden="1" customHeight="1">
      <c r="A139" s="97" t="s">
        <v>2235</v>
      </c>
      <c r="B139" s="97"/>
      <c r="C139" s="117" t="s">
        <v>133</v>
      </c>
      <c r="D139" s="136" t="s">
        <v>29</v>
      </c>
      <c r="E139" s="60">
        <v>64109.440000000002</v>
      </c>
      <c r="F139" s="60">
        <v>70850</v>
      </c>
      <c r="G139" s="60">
        <v>73700</v>
      </c>
      <c r="H139" s="60">
        <v>76600</v>
      </c>
      <c r="I139" s="60">
        <v>80620</v>
      </c>
    </row>
    <row r="140" spans="1:244" ht="15" hidden="1" customHeight="1">
      <c r="A140" s="97" t="s">
        <v>2236</v>
      </c>
      <c r="B140" s="97"/>
      <c r="C140" s="117" t="s">
        <v>135</v>
      </c>
      <c r="D140" s="136" t="s">
        <v>29</v>
      </c>
      <c r="E140" s="60">
        <v>141606.13</v>
      </c>
      <c r="F140" s="60">
        <v>214150</v>
      </c>
      <c r="G140" s="60">
        <v>222715</v>
      </c>
      <c r="H140" s="60">
        <v>231700</v>
      </c>
      <c r="I140" s="60">
        <v>243780</v>
      </c>
    </row>
    <row r="141" spans="1:244" ht="15" hidden="1" customHeight="1">
      <c r="A141" s="97" t="s">
        <v>2237</v>
      </c>
      <c r="B141" s="97"/>
      <c r="C141" s="117" t="s">
        <v>1553</v>
      </c>
      <c r="D141" s="136" t="s">
        <v>139</v>
      </c>
      <c r="E141" s="60">
        <v>0</v>
      </c>
      <c r="F141" s="60">
        <v>0</v>
      </c>
      <c r="G141" s="60">
        <f>F141*1.04</f>
        <v>0</v>
      </c>
      <c r="H141" s="60">
        <f>G141*1.04</f>
        <v>0</v>
      </c>
      <c r="I141" s="60">
        <f>H141*1.0525</f>
        <v>0</v>
      </c>
    </row>
    <row r="142" spans="1:244" s="107" customFormat="1" hidden="1">
      <c r="A142" s="97" t="s">
        <v>2238</v>
      </c>
      <c r="B142" s="97"/>
      <c r="C142" s="117" t="s">
        <v>142</v>
      </c>
      <c r="D142" s="136" t="s">
        <v>29</v>
      </c>
      <c r="E142" s="60">
        <v>5404.42</v>
      </c>
      <c r="F142" s="60">
        <v>110</v>
      </c>
      <c r="G142" s="60">
        <v>5850</v>
      </c>
      <c r="H142" s="60">
        <v>6070</v>
      </c>
      <c r="I142" s="60">
        <v>6400</v>
      </c>
      <c r="HT142" s="106"/>
      <c r="HU142" s="106"/>
      <c r="HV142" s="106"/>
      <c r="HW142" s="106"/>
      <c r="HX142" s="106"/>
      <c r="HY142" s="106"/>
      <c r="HZ142" s="106"/>
      <c r="IA142" s="106"/>
      <c r="IB142" s="106"/>
      <c r="IC142" s="106"/>
      <c r="ID142" s="106"/>
      <c r="IE142" s="106"/>
      <c r="IF142" s="106"/>
      <c r="IG142" s="106"/>
      <c r="IH142" s="106"/>
      <c r="II142" s="106"/>
      <c r="IJ142" s="106"/>
    </row>
    <row r="143" spans="1:244" s="107" customFormat="1" ht="15.75" hidden="1" customHeight="1">
      <c r="A143" s="97" t="s">
        <v>2239</v>
      </c>
      <c r="B143" s="97"/>
      <c r="C143" s="117" t="s">
        <v>2219</v>
      </c>
      <c r="D143" s="136" t="s">
        <v>29</v>
      </c>
      <c r="E143" s="60">
        <v>2631.01</v>
      </c>
      <c r="F143" s="60">
        <v>1300</v>
      </c>
      <c r="G143" s="60">
        <v>2850</v>
      </c>
      <c r="H143" s="60">
        <v>3000</v>
      </c>
      <c r="I143" s="60">
        <v>3115</v>
      </c>
      <c r="HT143" s="106"/>
      <c r="HU143" s="106"/>
      <c r="HV143" s="106"/>
      <c r="HW143" s="106"/>
      <c r="HX143" s="106"/>
      <c r="HY143" s="106"/>
      <c r="HZ143" s="106"/>
      <c r="IA143" s="106"/>
      <c r="IB143" s="106"/>
      <c r="IC143" s="106"/>
      <c r="ID143" s="106"/>
      <c r="IE143" s="106"/>
      <c r="IF143" s="106"/>
      <c r="IG143" s="106"/>
      <c r="IH143" s="106"/>
      <c r="II143" s="106"/>
      <c r="IJ143" s="106"/>
    </row>
    <row r="144" spans="1:244" s="108" customFormat="1" ht="22.5">
      <c r="A144" s="99" t="s">
        <v>2240</v>
      </c>
      <c r="C144" s="192" t="s">
        <v>2241</v>
      </c>
      <c r="D144" s="136"/>
      <c r="E144" s="58">
        <f>SUM(E145:E152)</f>
        <v>193417.83000000005</v>
      </c>
      <c r="F144" s="58">
        <f>SUM(F146:F152)</f>
        <v>225330</v>
      </c>
      <c r="G144" s="58">
        <f>SUM(G146:G152)</f>
        <v>241085</v>
      </c>
      <c r="H144" s="58">
        <f>SUM(H146:H152)</f>
        <v>250500</v>
      </c>
      <c r="I144" s="58">
        <f>SUM(I146:I152)</f>
        <v>263675</v>
      </c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45"/>
      <c r="EC144" s="145"/>
      <c r="ED144" s="145"/>
      <c r="EE144" s="145"/>
      <c r="EF144" s="145"/>
      <c r="EG144" s="145"/>
      <c r="EH144" s="145"/>
      <c r="EI144" s="145"/>
      <c r="EJ144" s="145"/>
      <c r="EK144" s="145"/>
      <c r="EL144" s="145"/>
      <c r="EM144" s="145"/>
      <c r="EN144" s="145"/>
      <c r="EO144" s="145"/>
      <c r="EP144" s="145"/>
      <c r="EQ144" s="145"/>
      <c r="ER144" s="145"/>
      <c r="ES144" s="145"/>
      <c r="ET144" s="145"/>
      <c r="EU144" s="145"/>
      <c r="EV144" s="145"/>
      <c r="EW144" s="145"/>
      <c r="EX144" s="145"/>
      <c r="EY144" s="145"/>
      <c r="EZ144" s="145"/>
      <c r="FA144" s="145"/>
      <c r="FB144" s="145"/>
      <c r="FC144" s="145"/>
      <c r="FD144" s="145"/>
      <c r="FE144" s="145"/>
      <c r="FF144" s="145"/>
      <c r="FG144" s="145"/>
      <c r="FH144" s="145"/>
      <c r="FI144" s="145"/>
      <c r="FJ144" s="145"/>
      <c r="FK144" s="145"/>
      <c r="FL144" s="145"/>
      <c r="FM144" s="145"/>
      <c r="FN144" s="145"/>
      <c r="FO144" s="145"/>
      <c r="FP144" s="145"/>
      <c r="FQ144" s="145"/>
      <c r="FR144" s="145"/>
      <c r="FS144" s="145"/>
      <c r="FT144" s="145"/>
      <c r="FU144" s="145"/>
      <c r="FV144" s="145"/>
      <c r="FW144" s="145"/>
      <c r="FX144" s="145"/>
      <c r="FY144" s="145"/>
      <c r="FZ144" s="145"/>
      <c r="GA144" s="145"/>
      <c r="GB144" s="145"/>
      <c r="GC144" s="145"/>
      <c r="GD144" s="145"/>
      <c r="GE144" s="145"/>
      <c r="GF144" s="145"/>
      <c r="GG144" s="145"/>
      <c r="GH144" s="145"/>
      <c r="GI144" s="145"/>
      <c r="GJ144" s="145"/>
      <c r="GK144" s="145"/>
      <c r="GL144" s="145"/>
      <c r="GM144" s="145"/>
      <c r="GN144" s="145"/>
      <c r="GO144" s="145"/>
      <c r="GP144" s="145"/>
      <c r="GQ144" s="145"/>
      <c r="GR144" s="145"/>
      <c r="GS144" s="145"/>
      <c r="GT144" s="145"/>
      <c r="GU144" s="145"/>
      <c r="GV144" s="145"/>
      <c r="GW144" s="145"/>
      <c r="GX144" s="145"/>
      <c r="GY144" s="145"/>
      <c r="GZ144" s="145"/>
      <c r="HA144" s="145"/>
      <c r="HB144" s="145"/>
      <c r="HC144" s="145"/>
      <c r="HD144" s="145"/>
      <c r="HE144" s="145"/>
      <c r="HF144" s="145"/>
      <c r="HG144" s="145"/>
      <c r="HH144" s="145"/>
      <c r="HI144" s="145"/>
      <c r="HJ144" s="145"/>
      <c r="HK144" s="145"/>
      <c r="HL144" s="145"/>
      <c r="HM144" s="145"/>
      <c r="HN144" s="145"/>
      <c r="HO144" s="145"/>
      <c r="HP144" s="145"/>
      <c r="HQ144" s="145"/>
      <c r="HR144" s="145"/>
      <c r="HS144" s="145"/>
    </row>
    <row r="145" spans="1:244" s="20" customFormat="1" ht="13.5" hidden="1" customHeight="1">
      <c r="A145" s="97" t="s">
        <v>2242</v>
      </c>
      <c r="B145" s="99"/>
      <c r="C145" s="117" t="s">
        <v>127</v>
      </c>
      <c r="D145" s="136" t="s">
        <v>126</v>
      </c>
      <c r="E145" s="60">
        <v>12.54</v>
      </c>
      <c r="F145" s="60"/>
      <c r="G145" s="60"/>
      <c r="H145" s="60"/>
      <c r="I145" s="60"/>
      <c r="HT145" s="106"/>
      <c r="HU145" s="106"/>
      <c r="HV145" s="106"/>
      <c r="HW145" s="106"/>
      <c r="HX145" s="106"/>
      <c r="HY145" s="106"/>
      <c r="HZ145" s="106"/>
      <c r="IA145" s="106"/>
      <c r="IB145" s="106"/>
      <c r="IC145" s="106"/>
      <c r="ID145" s="106"/>
      <c r="IE145" s="106"/>
      <c r="IF145" s="106"/>
      <c r="IG145" s="106"/>
      <c r="IH145" s="106"/>
      <c r="II145" s="106"/>
      <c r="IJ145" s="106"/>
    </row>
    <row r="146" spans="1:244" ht="18" hidden="1">
      <c r="A146" s="97" t="s">
        <v>2243</v>
      </c>
      <c r="B146" s="97"/>
      <c r="C146" s="117" t="s">
        <v>1552</v>
      </c>
      <c r="D146" s="136" t="s">
        <v>29</v>
      </c>
      <c r="E146" s="60">
        <v>153135.98000000001</v>
      </c>
      <c r="F146" s="60">
        <v>188300</v>
      </c>
      <c r="G146" s="60">
        <v>195820</v>
      </c>
      <c r="H146" s="60">
        <v>203500</v>
      </c>
      <c r="I146" s="60">
        <v>214200</v>
      </c>
    </row>
    <row r="147" spans="1:244" hidden="1">
      <c r="A147" s="97" t="s">
        <v>2244</v>
      </c>
      <c r="B147" s="97"/>
      <c r="C147" s="117" t="s">
        <v>131</v>
      </c>
      <c r="D147" s="136" t="s">
        <v>29</v>
      </c>
      <c r="E147" s="60">
        <v>14.67</v>
      </c>
      <c r="F147" s="60">
        <v>15</v>
      </c>
      <c r="G147" s="60">
        <v>15</v>
      </c>
      <c r="H147" s="60">
        <v>15</v>
      </c>
      <c r="I147" s="60">
        <v>15</v>
      </c>
    </row>
    <row r="148" spans="1:244" hidden="1">
      <c r="A148" s="97" t="s">
        <v>2245</v>
      </c>
      <c r="B148" s="97"/>
      <c r="C148" s="117" t="s">
        <v>133</v>
      </c>
      <c r="D148" s="136" t="s">
        <v>29</v>
      </c>
      <c r="E148" s="60">
        <v>28254.36</v>
      </c>
      <c r="F148" s="60">
        <v>31315</v>
      </c>
      <c r="G148" s="60">
        <v>32550</v>
      </c>
      <c r="H148" s="60">
        <v>33845</v>
      </c>
      <c r="I148" s="60">
        <v>35615</v>
      </c>
    </row>
    <row r="149" spans="1:244" hidden="1">
      <c r="A149" s="97" t="s">
        <v>2246</v>
      </c>
      <c r="B149" s="97"/>
      <c r="C149" s="117" t="s">
        <v>135</v>
      </c>
      <c r="D149" s="136" t="s">
        <v>29</v>
      </c>
      <c r="E149" s="60">
        <v>2589.79</v>
      </c>
      <c r="F149" s="60">
        <v>2370</v>
      </c>
      <c r="G149" s="60">
        <v>2500</v>
      </c>
      <c r="H149" s="60">
        <v>2560</v>
      </c>
      <c r="I149" s="60">
        <v>2700</v>
      </c>
    </row>
    <row r="150" spans="1:244" hidden="1">
      <c r="A150" s="97" t="s">
        <v>2247</v>
      </c>
      <c r="B150" s="97"/>
      <c r="C150" s="117" t="s">
        <v>1553</v>
      </c>
      <c r="D150" s="136" t="s">
        <v>139</v>
      </c>
      <c r="E150" s="60">
        <v>0</v>
      </c>
      <c r="F150" s="60">
        <v>0</v>
      </c>
      <c r="G150" s="60">
        <f>F150*1.04</f>
        <v>0</v>
      </c>
      <c r="H150" s="60">
        <v>0</v>
      </c>
      <c r="I150" s="60">
        <f>H150*1.0525</f>
        <v>0</v>
      </c>
    </row>
    <row r="151" spans="1:244" hidden="1">
      <c r="A151" s="97" t="s">
        <v>2248</v>
      </c>
      <c r="B151" s="97"/>
      <c r="C151" s="117" t="s">
        <v>142</v>
      </c>
      <c r="D151" s="136" t="s">
        <v>29</v>
      </c>
      <c r="E151" s="60">
        <v>7892.74</v>
      </c>
      <c r="F151" s="60">
        <v>2480</v>
      </c>
      <c r="G151" s="60">
        <v>8550</v>
      </c>
      <c r="H151" s="60">
        <v>8880</v>
      </c>
      <c r="I151" s="60">
        <v>9345</v>
      </c>
    </row>
    <row r="152" spans="1:244" hidden="1">
      <c r="A152" s="97" t="s">
        <v>2249</v>
      </c>
      <c r="B152" s="97"/>
      <c r="C152" s="117" t="s">
        <v>2219</v>
      </c>
      <c r="D152" s="136" t="s">
        <v>29</v>
      </c>
      <c r="E152" s="60">
        <v>1517.75</v>
      </c>
      <c r="F152" s="60">
        <v>850</v>
      </c>
      <c r="G152" s="60">
        <v>1650</v>
      </c>
      <c r="H152" s="60">
        <v>1700</v>
      </c>
      <c r="I152" s="60">
        <v>1800</v>
      </c>
    </row>
    <row r="153" spans="1:244" ht="14.25" customHeight="1">
      <c r="A153" s="129" t="s">
        <v>2250</v>
      </c>
      <c r="B153" s="129"/>
      <c r="C153" s="130" t="s">
        <v>2251</v>
      </c>
      <c r="D153" s="131"/>
      <c r="E153" s="128">
        <f>E154+E180</f>
        <v>43343910.400000006</v>
      </c>
      <c r="F153" s="128">
        <f>F154+F180</f>
        <v>46575100</v>
      </c>
      <c r="G153" s="128">
        <f>G154+G180</f>
        <v>48875700</v>
      </c>
      <c r="H153" s="128">
        <f>H154+H180</f>
        <v>51261300</v>
      </c>
      <c r="I153" s="128">
        <f>I154+I180</f>
        <v>60553000</v>
      </c>
    </row>
    <row r="154" spans="1:244" s="20" customFormat="1" ht="13.5" customHeight="1">
      <c r="A154" s="99" t="s">
        <v>2252</v>
      </c>
      <c r="B154" s="99"/>
      <c r="C154" s="116" t="s">
        <v>165</v>
      </c>
      <c r="D154" s="136"/>
      <c r="E154" s="58">
        <f>E165+E155</f>
        <v>34914646.490000002</v>
      </c>
      <c r="F154" s="58">
        <f>SUM(F165+F155)</f>
        <v>37778100</v>
      </c>
      <c r="G154" s="58">
        <f>SUM(G165+G155)</f>
        <v>39726700</v>
      </c>
      <c r="H154" s="58">
        <f>SUM(H165+H155)</f>
        <v>41746300</v>
      </c>
      <c r="I154" s="58">
        <f>SUM(I165+I155)</f>
        <v>50538500</v>
      </c>
      <c r="HT154" s="106"/>
      <c r="HU154" s="106"/>
      <c r="HV154" s="106"/>
      <c r="HW154" s="106"/>
      <c r="HX154" s="106"/>
      <c r="HY154" s="106"/>
      <c r="HZ154" s="106"/>
      <c r="IA154" s="106"/>
      <c r="IB154" s="106"/>
      <c r="IC154" s="106"/>
      <c r="ID154" s="106"/>
      <c r="IE154" s="106"/>
      <c r="IF154" s="106"/>
      <c r="IG154" s="106"/>
      <c r="IH154" s="106"/>
      <c r="II154" s="106"/>
      <c r="IJ154" s="106"/>
    </row>
    <row r="155" spans="1:244" s="138" customFormat="1" ht="18.75" customHeight="1">
      <c r="A155" s="99" t="s">
        <v>2253</v>
      </c>
      <c r="B155" s="99"/>
      <c r="C155" s="116" t="s">
        <v>2254</v>
      </c>
      <c r="D155" s="136"/>
      <c r="E155" s="58">
        <f t="shared" ref="E155:I156" si="3">E156</f>
        <v>12546404.389999999</v>
      </c>
      <c r="F155" s="58">
        <f t="shared" si="3"/>
        <v>12928300</v>
      </c>
      <c r="G155" s="58">
        <f t="shared" si="3"/>
        <v>13445500</v>
      </c>
      <c r="H155" s="58">
        <f t="shared" si="3"/>
        <v>13972600</v>
      </c>
      <c r="I155" s="58">
        <f t="shared" si="3"/>
        <v>21306800</v>
      </c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  <c r="BZ155" s="140"/>
      <c r="CA155" s="140"/>
      <c r="CB155" s="140"/>
      <c r="CC155" s="140"/>
      <c r="CD155" s="140"/>
      <c r="CE155" s="140"/>
      <c r="CF155" s="140"/>
      <c r="CG155" s="140"/>
      <c r="CH155" s="140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S155" s="140"/>
      <c r="CT155" s="140"/>
      <c r="CU155" s="140"/>
      <c r="CV155" s="140"/>
      <c r="CW155" s="140"/>
      <c r="CX155" s="140"/>
      <c r="CY155" s="140"/>
      <c r="CZ155" s="140"/>
      <c r="DA155" s="140"/>
      <c r="DB155" s="140"/>
      <c r="DC155" s="140"/>
      <c r="DD155" s="140"/>
      <c r="DE155" s="140"/>
      <c r="DF155" s="140"/>
      <c r="DG155" s="140"/>
      <c r="DH155" s="140"/>
      <c r="DI155" s="140"/>
      <c r="DJ155" s="140"/>
      <c r="DK155" s="140"/>
      <c r="DL155" s="140"/>
      <c r="DM155" s="140"/>
      <c r="DN155" s="140"/>
      <c r="DO155" s="140"/>
      <c r="DP155" s="140"/>
      <c r="DQ155" s="140"/>
      <c r="DR155" s="140"/>
      <c r="DS155" s="140"/>
      <c r="DT155" s="140"/>
      <c r="DU155" s="140"/>
      <c r="DV155" s="140"/>
      <c r="DW155" s="140"/>
      <c r="DX155" s="140"/>
      <c r="DY155" s="140"/>
      <c r="DZ155" s="140"/>
      <c r="EA155" s="140"/>
      <c r="EB155" s="140"/>
      <c r="EC155" s="140"/>
      <c r="ED155" s="140"/>
      <c r="EE155" s="140"/>
      <c r="EF155" s="140"/>
      <c r="EG155" s="140"/>
      <c r="EH155" s="140"/>
      <c r="EI155" s="140"/>
      <c r="EJ155" s="140"/>
      <c r="EK155" s="140"/>
      <c r="EL155" s="140"/>
      <c r="EM155" s="140"/>
      <c r="EN155" s="140"/>
      <c r="EO155" s="140"/>
      <c r="EP155" s="140"/>
      <c r="EQ155" s="140"/>
      <c r="ER155" s="140"/>
      <c r="ES155" s="140"/>
      <c r="ET155" s="140"/>
      <c r="EU155" s="140"/>
      <c r="EV155" s="140"/>
      <c r="EW155" s="140"/>
      <c r="EX155" s="140"/>
      <c r="EY155" s="140"/>
      <c r="EZ155" s="140"/>
      <c r="FA155" s="140"/>
      <c r="FB155" s="140"/>
      <c r="FC155" s="140"/>
      <c r="FD155" s="140"/>
      <c r="FE155" s="140"/>
      <c r="FF155" s="140"/>
      <c r="FG155" s="140"/>
      <c r="FH155" s="140"/>
      <c r="FI155" s="140"/>
      <c r="FJ155" s="140"/>
      <c r="FK155" s="140"/>
      <c r="FL155" s="140"/>
      <c r="FM155" s="140"/>
      <c r="FN155" s="140"/>
      <c r="FO155" s="140"/>
      <c r="FP155" s="140"/>
      <c r="FQ155" s="140"/>
      <c r="FR155" s="140"/>
      <c r="FS155" s="140"/>
      <c r="FT155" s="140"/>
      <c r="FU155" s="140"/>
      <c r="FV155" s="140"/>
      <c r="FW155" s="140"/>
      <c r="FX155" s="140"/>
      <c r="FY155" s="140"/>
      <c r="FZ155" s="140"/>
      <c r="GA155" s="140"/>
      <c r="GB155" s="140"/>
      <c r="GC155" s="140"/>
      <c r="GD155" s="140"/>
      <c r="GE155" s="140"/>
      <c r="GF155" s="140"/>
      <c r="GG155" s="140"/>
      <c r="GH155" s="140"/>
      <c r="GI155" s="140"/>
      <c r="GJ155" s="140"/>
      <c r="GK155" s="140"/>
      <c r="GL155" s="140"/>
      <c r="GM155" s="140"/>
      <c r="GN155" s="140"/>
      <c r="GO155" s="140"/>
      <c r="GP155" s="140"/>
      <c r="GQ155" s="140"/>
      <c r="GR155" s="140"/>
      <c r="GS155" s="140"/>
      <c r="GT155" s="140"/>
      <c r="GU155" s="140"/>
      <c r="GV155" s="140"/>
      <c r="GW155" s="140"/>
      <c r="GX155" s="140"/>
      <c r="GY155" s="140"/>
      <c r="GZ155" s="140"/>
      <c r="HA155" s="140"/>
      <c r="HB155" s="140"/>
      <c r="HC155" s="140"/>
      <c r="HD155" s="140"/>
      <c r="HE155" s="140"/>
      <c r="HF155" s="140"/>
      <c r="HG155" s="140"/>
      <c r="HH155" s="140"/>
      <c r="HI155" s="140"/>
      <c r="HJ155" s="140"/>
      <c r="HK155" s="140"/>
      <c r="HL155" s="140"/>
      <c r="HM155" s="140"/>
      <c r="HN155" s="140"/>
      <c r="HO155" s="140"/>
      <c r="HP155" s="140"/>
      <c r="HQ155" s="140"/>
      <c r="HR155" s="140"/>
      <c r="HS155" s="140"/>
    </row>
    <row r="156" spans="1:244" s="137" customFormat="1" ht="15.75" customHeight="1">
      <c r="A156" s="99" t="s">
        <v>2255</v>
      </c>
      <c r="B156" s="99"/>
      <c r="C156" s="116" t="s">
        <v>2256</v>
      </c>
      <c r="D156" s="136"/>
      <c r="E156" s="58">
        <f t="shared" si="3"/>
        <v>12546404.389999999</v>
      </c>
      <c r="F156" s="58">
        <f t="shared" si="3"/>
        <v>12928300</v>
      </c>
      <c r="G156" s="58">
        <f t="shared" si="3"/>
        <v>13445500</v>
      </c>
      <c r="H156" s="58">
        <f t="shared" si="3"/>
        <v>13972600</v>
      </c>
      <c r="I156" s="58">
        <f t="shared" si="3"/>
        <v>21306800</v>
      </c>
      <c r="HT156" s="138"/>
      <c r="HU156" s="138"/>
      <c r="HV156" s="138"/>
      <c r="HW156" s="138"/>
      <c r="HX156" s="138"/>
      <c r="HY156" s="138"/>
      <c r="HZ156" s="138"/>
      <c r="IA156" s="138"/>
      <c r="IB156" s="138"/>
      <c r="IC156" s="138"/>
      <c r="ID156" s="138"/>
      <c r="IE156" s="138"/>
      <c r="IF156" s="138"/>
      <c r="IG156" s="138"/>
      <c r="IH156" s="138"/>
      <c r="II156" s="138"/>
      <c r="IJ156" s="138"/>
    </row>
    <row r="157" spans="1:244" s="137" customFormat="1" ht="25.5" customHeight="1">
      <c r="A157" s="99" t="s">
        <v>2257</v>
      </c>
      <c r="B157" s="99"/>
      <c r="C157" s="116" t="s">
        <v>2258</v>
      </c>
      <c r="D157" s="136"/>
      <c r="E157" s="58">
        <f>SUM(E159:E164)</f>
        <v>12546404.389999999</v>
      </c>
      <c r="F157" s="58">
        <f>SUM(F159:F164)</f>
        <v>12928300</v>
      </c>
      <c r="G157" s="58">
        <f>SUM(G159:G164)</f>
        <v>13445500</v>
      </c>
      <c r="H157" s="58">
        <f>SUM(H159:H164)</f>
        <v>13972600</v>
      </c>
      <c r="I157" s="58">
        <f>SUM(I159:I164)</f>
        <v>21306800</v>
      </c>
      <c r="HT157" s="138"/>
      <c r="HU157" s="138"/>
      <c r="HV157" s="138"/>
      <c r="HW157" s="138"/>
      <c r="HX157" s="138"/>
      <c r="HY157" s="138"/>
      <c r="HZ157" s="138"/>
      <c r="IA157" s="138"/>
      <c r="IB157" s="138"/>
      <c r="IC157" s="138"/>
      <c r="ID157" s="138"/>
      <c r="IE157" s="138"/>
      <c r="IF157" s="138"/>
      <c r="IG157" s="138"/>
      <c r="IH157" s="138"/>
      <c r="II157" s="138"/>
      <c r="IJ157" s="138"/>
    </row>
    <row r="158" spans="1:244" s="137" customFormat="1" ht="25.5" customHeight="1">
      <c r="A158" s="99" t="s">
        <v>2259</v>
      </c>
      <c r="B158" s="99"/>
      <c r="C158" s="116" t="s">
        <v>2260</v>
      </c>
      <c r="D158" s="136"/>
      <c r="E158" s="58">
        <f>SUM(E159:E164)</f>
        <v>12546404.389999999</v>
      </c>
      <c r="F158" s="58">
        <f>SUM(F159:F164)</f>
        <v>12928300</v>
      </c>
      <c r="G158" s="58">
        <f>SUM(G159:G164)</f>
        <v>13445500</v>
      </c>
      <c r="H158" s="58">
        <f>SUM(H159:H164)</f>
        <v>13972600</v>
      </c>
      <c r="I158" s="58">
        <f>SUM(I159:I164)</f>
        <v>21306800</v>
      </c>
      <c r="HT158" s="138"/>
      <c r="HU158" s="138"/>
      <c r="HV158" s="138"/>
      <c r="HW158" s="138"/>
      <c r="HX158" s="138"/>
      <c r="HY158" s="138"/>
      <c r="HZ158" s="138"/>
      <c r="IA158" s="138"/>
      <c r="IB158" s="138"/>
      <c r="IC158" s="138"/>
      <c r="ID158" s="138"/>
      <c r="IE158" s="138"/>
      <c r="IF158" s="138"/>
      <c r="IG158" s="138"/>
      <c r="IH158" s="138"/>
      <c r="II158" s="138"/>
      <c r="IJ158" s="138"/>
    </row>
    <row r="159" spans="1:244" s="138" customFormat="1" hidden="1">
      <c r="A159" s="97" t="s">
        <v>2261</v>
      </c>
      <c r="B159" s="97"/>
      <c r="C159" s="117" t="s">
        <v>174</v>
      </c>
      <c r="D159" s="139" t="s">
        <v>173</v>
      </c>
      <c r="E159" s="60">
        <v>13714.12</v>
      </c>
      <c r="F159" s="60">
        <v>2700</v>
      </c>
      <c r="G159" s="60">
        <v>2800</v>
      </c>
      <c r="H159" s="60">
        <v>2900</v>
      </c>
      <c r="I159" s="60">
        <v>4400</v>
      </c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/>
      <c r="CB159" s="140"/>
      <c r="CC159" s="140"/>
      <c r="CD159" s="140"/>
      <c r="CE159" s="140"/>
      <c r="CF159" s="140"/>
      <c r="CG159" s="140"/>
      <c r="CH159" s="14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CU159" s="140"/>
      <c r="CV159" s="140"/>
      <c r="CW159" s="140"/>
      <c r="CX159" s="140"/>
      <c r="CY159" s="140"/>
      <c r="CZ159" s="140"/>
      <c r="DA159" s="140"/>
      <c r="DB159" s="140"/>
      <c r="DC159" s="140"/>
      <c r="DD159" s="140"/>
      <c r="DE159" s="140"/>
      <c r="DF159" s="140"/>
      <c r="DG159" s="140"/>
      <c r="DH159" s="140"/>
      <c r="DI159" s="140"/>
      <c r="DJ159" s="140"/>
      <c r="DK159" s="140"/>
      <c r="DL159" s="140"/>
      <c r="DM159" s="140"/>
      <c r="DN159" s="140"/>
      <c r="DO159" s="140"/>
      <c r="DP159" s="140"/>
      <c r="DQ159" s="140"/>
      <c r="DR159" s="140"/>
      <c r="DS159" s="140"/>
      <c r="DT159" s="140"/>
      <c r="DU159" s="140"/>
      <c r="DV159" s="140"/>
      <c r="DW159" s="140"/>
      <c r="DX159" s="140"/>
      <c r="DY159" s="140"/>
      <c r="DZ159" s="140"/>
      <c r="EA159" s="140"/>
      <c r="EB159" s="140"/>
      <c r="EC159" s="140"/>
      <c r="ED159" s="140"/>
      <c r="EE159" s="140"/>
      <c r="EF159" s="140"/>
      <c r="EG159" s="140"/>
      <c r="EH159" s="140"/>
      <c r="EI159" s="140"/>
      <c r="EJ159" s="140"/>
      <c r="EK159" s="140"/>
      <c r="EL159" s="140"/>
      <c r="EM159" s="140"/>
      <c r="EN159" s="140"/>
      <c r="EO159" s="140"/>
      <c r="EP159" s="140"/>
      <c r="EQ159" s="140"/>
      <c r="ER159" s="140"/>
      <c r="ES159" s="140"/>
      <c r="ET159" s="140"/>
      <c r="EU159" s="140"/>
      <c r="EV159" s="140"/>
      <c r="EW159" s="140"/>
      <c r="EX159" s="140"/>
      <c r="EY159" s="140"/>
      <c r="EZ159" s="140"/>
      <c r="FA159" s="140"/>
      <c r="FB159" s="140"/>
      <c r="FC159" s="140"/>
      <c r="FD159" s="140"/>
      <c r="FE159" s="140"/>
      <c r="FF159" s="140"/>
      <c r="FG159" s="140"/>
      <c r="FH159" s="140"/>
      <c r="FI159" s="140"/>
      <c r="FJ159" s="140"/>
      <c r="FK159" s="140"/>
      <c r="FL159" s="140"/>
      <c r="FM159" s="140"/>
      <c r="FN159" s="140"/>
      <c r="FO159" s="140"/>
      <c r="FP159" s="140"/>
      <c r="FQ159" s="140"/>
      <c r="FR159" s="140"/>
      <c r="FS159" s="140"/>
      <c r="FT159" s="140"/>
      <c r="FU159" s="140"/>
      <c r="FV159" s="140"/>
      <c r="FW159" s="140"/>
      <c r="FX159" s="140"/>
      <c r="FY159" s="140"/>
      <c r="FZ159" s="140"/>
      <c r="GA159" s="140"/>
      <c r="GB159" s="140"/>
      <c r="GC159" s="140"/>
      <c r="GD159" s="140"/>
      <c r="GE159" s="140"/>
      <c r="GF159" s="140"/>
      <c r="GG159" s="140"/>
      <c r="GH159" s="140"/>
      <c r="GI159" s="140"/>
      <c r="GJ159" s="140"/>
      <c r="GK159" s="140"/>
      <c r="GL159" s="140"/>
      <c r="GM159" s="140"/>
      <c r="GN159" s="140"/>
      <c r="GO159" s="140"/>
      <c r="GP159" s="140"/>
      <c r="GQ159" s="140"/>
      <c r="GR159" s="140"/>
      <c r="GS159" s="140"/>
      <c r="GT159" s="140"/>
      <c r="GU159" s="140"/>
      <c r="GV159" s="140"/>
      <c r="GW159" s="140"/>
      <c r="GX159" s="140"/>
      <c r="GY159" s="140"/>
      <c r="GZ159" s="140"/>
      <c r="HA159" s="140"/>
      <c r="HB159" s="140"/>
      <c r="HC159" s="140"/>
      <c r="HD159" s="140"/>
      <c r="HE159" s="140"/>
      <c r="HF159" s="140"/>
      <c r="HG159" s="140"/>
      <c r="HH159" s="140"/>
      <c r="HI159" s="140"/>
      <c r="HJ159" s="140"/>
      <c r="HK159" s="140"/>
      <c r="HL159" s="140"/>
      <c r="HM159" s="140"/>
      <c r="HN159" s="140"/>
      <c r="HO159" s="140"/>
      <c r="HP159" s="140"/>
      <c r="HQ159" s="140"/>
      <c r="HR159" s="140"/>
      <c r="HS159" s="140"/>
    </row>
    <row r="160" spans="1:244" s="138" customFormat="1" hidden="1">
      <c r="A160" s="97" t="s">
        <v>2262</v>
      </c>
      <c r="B160" s="97"/>
      <c r="C160" s="117" t="s">
        <v>176</v>
      </c>
      <c r="D160" s="139" t="s">
        <v>173</v>
      </c>
      <c r="E160" s="60">
        <v>5817090.6299999999</v>
      </c>
      <c r="F160" s="60">
        <v>5962000</v>
      </c>
      <c r="G160" s="60">
        <v>6200500</v>
      </c>
      <c r="H160" s="60">
        <v>6443600</v>
      </c>
      <c r="I160" s="60">
        <v>9826000</v>
      </c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0"/>
      <c r="BR160" s="140"/>
      <c r="BS160" s="140"/>
      <c r="BT160" s="140"/>
      <c r="BU160" s="140"/>
      <c r="BV160" s="140"/>
      <c r="BW160" s="140"/>
      <c r="BX160" s="140"/>
      <c r="BY160" s="140"/>
      <c r="BZ160" s="140"/>
      <c r="CA160" s="140"/>
      <c r="CB160" s="140"/>
      <c r="CC160" s="140"/>
      <c r="CD160" s="140"/>
      <c r="CE160" s="140"/>
      <c r="CF160" s="140"/>
      <c r="CG160" s="140"/>
      <c r="CH160" s="140"/>
      <c r="CI160" s="140"/>
      <c r="CJ160" s="140"/>
      <c r="CK160" s="140"/>
      <c r="CL160" s="140"/>
      <c r="CM160" s="140"/>
      <c r="CN160" s="140"/>
      <c r="CO160" s="140"/>
      <c r="CP160" s="140"/>
      <c r="CQ160" s="140"/>
      <c r="CR160" s="140"/>
      <c r="CS160" s="140"/>
      <c r="CT160" s="140"/>
      <c r="CU160" s="140"/>
      <c r="CV160" s="140"/>
      <c r="CW160" s="140"/>
      <c r="CX160" s="140"/>
      <c r="CY160" s="140"/>
      <c r="CZ160" s="140"/>
      <c r="DA160" s="140"/>
      <c r="DB160" s="140"/>
      <c r="DC160" s="140"/>
      <c r="DD160" s="140"/>
      <c r="DE160" s="140"/>
      <c r="DF160" s="140"/>
      <c r="DG160" s="140"/>
      <c r="DH160" s="140"/>
      <c r="DI160" s="140"/>
      <c r="DJ160" s="140"/>
      <c r="DK160" s="140"/>
      <c r="DL160" s="140"/>
      <c r="DM160" s="140"/>
      <c r="DN160" s="140"/>
      <c r="DO160" s="140"/>
      <c r="DP160" s="140"/>
      <c r="DQ160" s="140"/>
      <c r="DR160" s="140"/>
      <c r="DS160" s="140"/>
      <c r="DT160" s="140"/>
      <c r="DU160" s="140"/>
      <c r="DV160" s="140"/>
      <c r="DW160" s="140"/>
      <c r="DX160" s="140"/>
      <c r="DY160" s="140"/>
      <c r="DZ160" s="140"/>
      <c r="EA160" s="140"/>
      <c r="EB160" s="140"/>
      <c r="EC160" s="140"/>
      <c r="ED160" s="140"/>
      <c r="EE160" s="140"/>
      <c r="EF160" s="140"/>
      <c r="EG160" s="140"/>
      <c r="EH160" s="140"/>
      <c r="EI160" s="140"/>
      <c r="EJ160" s="140"/>
      <c r="EK160" s="140"/>
      <c r="EL160" s="140"/>
      <c r="EM160" s="140"/>
      <c r="EN160" s="140"/>
      <c r="EO160" s="140"/>
      <c r="EP160" s="140"/>
      <c r="EQ160" s="140"/>
      <c r="ER160" s="140"/>
      <c r="ES160" s="140"/>
      <c r="ET160" s="140"/>
      <c r="EU160" s="140"/>
      <c r="EV160" s="140"/>
      <c r="EW160" s="140"/>
      <c r="EX160" s="140"/>
      <c r="EY160" s="140"/>
      <c r="EZ160" s="140"/>
      <c r="FA160" s="140"/>
      <c r="FB160" s="140"/>
      <c r="FC160" s="140"/>
      <c r="FD160" s="140"/>
      <c r="FE160" s="140"/>
      <c r="FF160" s="140"/>
      <c r="FG160" s="140"/>
      <c r="FH160" s="140"/>
      <c r="FI160" s="140"/>
      <c r="FJ160" s="140"/>
      <c r="FK160" s="140"/>
      <c r="FL160" s="140"/>
      <c r="FM160" s="140"/>
      <c r="FN160" s="140"/>
      <c r="FO160" s="140"/>
      <c r="FP160" s="140"/>
      <c r="FQ160" s="140"/>
      <c r="FR160" s="140"/>
      <c r="FS160" s="140"/>
      <c r="FT160" s="140"/>
      <c r="FU160" s="140"/>
      <c r="FV160" s="140"/>
      <c r="FW160" s="140"/>
      <c r="FX160" s="140"/>
      <c r="FY160" s="140"/>
      <c r="FZ160" s="140"/>
      <c r="GA160" s="140"/>
      <c r="GB160" s="140"/>
      <c r="GC160" s="140"/>
      <c r="GD160" s="140"/>
      <c r="GE160" s="140"/>
      <c r="GF160" s="140"/>
      <c r="GG160" s="140"/>
      <c r="GH160" s="140"/>
      <c r="GI160" s="140"/>
      <c r="GJ160" s="140"/>
      <c r="GK160" s="140"/>
      <c r="GL160" s="140"/>
      <c r="GM160" s="140"/>
      <c r="GN160" s="140"/>
      <c r="GO160" s="140"/>
      <c r="GP160" s="140"/>
      <c r="GQ160" s="140"/>
      <c r="GR160" s="140"/>
      <c r="GS160" s="140"/>
      <c r="GT160" s="140"/>
      <c r="GU160" s="140"/>
      <c r="GV160" s="140"/>
      <c r="GW160" s="140"/>
      <c r="GX160" s="140"/>
      <c r="GY160" s="140"/>
      <c r="GZ160" s="140"/>
      <c r="HA160" s="140"/>
      <c r="HB160" s="140"/>
      <c r="HC160" s="140"/>
      <c r="HD160" s="140"/>
      <c r="HE160" s="140"/>
      <c r="HF160" s="140"/>
      <c r="HG160" s="140"/>
      <c r="HH160" s="140"/>
      <c r="HI160" s="140"/>
      <c r="HJ160" s="140"/>
      <c r="HK160" s="140"/>
      <c r="HL160" s="140"/>
      <c r="HM160" s="140"/>
      <c r="HN160" s="140"/>
      <c r="HO160" s="140"/>
      <c r="HP160" s="140"/>
      <c r="HQ160" s="140"/>
      <c r="HR160" s="140"/>
      <c r="HS160" s="140"/>
    </row>
    <row r="161" spans="1:244" s="138" customFormat="1" hidden="1">
      <c r="A161" s="97" t="s">
        <v>2263</v>
      </c>
      <c r="B161" s="97"/>
      <c r="C161" s="117" t="s">
        <v>2264</v>
      </c>
      <c r="D161" s="139" t="s">
        <v>173</v>
      </c>
      <c r="E161" s="60">
        <v>33584.93</v>
      </c>
      <c r="F161" s="60">
        <v>36100</v>
      </c>
      <c r="G161" s="60">
        <v>37500</v>
      </c>
      <c r="H161" s="60">
        <v>39000</v>
      </c>
      <c r="I161" s="60">
        <v>59400</v>
      </c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/>
      <c r="CD161" s="140"/>
      <c r="CE161" s="140"/>
      <c r="CF161" s="140"/>
      <c r="CG161" s="140"/>
      <c r="CH161" s="140"/>
      <c r="CI161" s="140"/>
      <c r="CJ161" s="140"/>
      <c r="CK161" s="140"/>
      <c r="CL161" s="140"/>
      <c r="CM161" s="140"/>
      <c r="CN161" s="140"/>
      <c r="CO161" s="140"/>
      <c r="CP161" s="140"/>
      <c r="CQ161" s="140"/>
      <c r="CR161" s="140"/>
      <c r="CS161" s="140"/>
      <c r="CT161" s="140"/>
      <c r="CU161" s="140"/>
      <c r="CV161" s="140"/>
      <c r="CW161" s="140"/>
      <c r="CX161" s="140"/>
      <c r="CY161" s="140"/>
      <c r="CZ161" s="140"/>
      <c r="DA161" s="140"/>
      <c r="DB161" s="140"/>
      <c r="DC161" s="140"/>
      <c r="DD161" s="140"/>
      <c r="DE161" s="140"/>
      <c r="DF161" s="140"/>
      <c r="DG161" s="140"/>
      <c r="DH161" s="140"/>
      <c r="DI161" s="140"/>
      <c r="DJ161" s="140"/>
      <c r="DK161" s="140"/>
      <c r="DL161" s="140"/>
      <c r="DM161" s="140"/>
      <c r="DN161" s="140"/>
      <c r="DO161" s="140"/>
      <c r="DP161" s="140"/>
      <c r="DQ161" s="140"/>
      <c r="DR161" s="140"/>
      <c r="DS161" s="140"/>
      <c r="DT161" s="140"/>
      <c r="DU161" s="140"/>
      <c r="DV161" s="140"/>
      <c r="DW161" s="140"/>
      <c r="DX161" s="140"/>
      <c r="DY161" s="140"/>
      <c r="DZ161" s="140"/>
      <c r="EA161" s="140"/>
      <c r="EB161" s="140"/>
      <c r="EC161" s="140"/>
      <c r="ED161" s="140"/>
      <c r="EE161" s="140"/>
      <c r="EF161" s="140"/>
      <c r="EG161" s="140"/>
      <c r="EH161" s="140"/>
      <c r="EI161" s="140"/>
      <c r="EJ161" s="140"/>
      <c r="EK161" s="140"/>
      <c r="EL161" s="140"/>
      <c r="EM161" s="140"/>
      <c r="EN161" s="140"/>
      <c r="EO161" s="140"/>
      <c r="EP161" s="140"/>
      <c r="EQ161" s="140"/>
      <c r="ER161" s="140"/>
      <c r="ES161" s="140"/>
      <c r="ET161" s="140"/>
      <c r="EU161" s="140"/>
      <c r="EV161" s="140"/>
      <c r="EW161" s="140"/>
      <c r="EX161" s="140"/>
      <c r="EY161" s="140"/>
      <c r="EZ161" s="140"/>
      <c r="FA161" s="140"/>
      <c r="FB161" s="140"/>
      <c r="FC161" s="140"/>
      <c r="FD161" s="140"/>
      <c r="FE161" s="140"/>
      <c r="FF161" s="140"/>
      <c r="FG161" s="140"/>
      <c r="FH161" s="140"/>
      <c r="FI161" s="140"/>
      <c r="FJ161" s="140"/>
      <c r="FK161" s="140"/>
      <c r="FL161" s="140"/>
      <c r="FM161" s="140"/>
      <c r="FN161" s="140"/>
      <c r="FO161" s="140"/>
      <c r="FP161" s="140"/>
      <c r="FQ161" s="140"/>
      <c r="FR161" s="140"/>
      <c r="FS161" s="140"/>
      <c r="FT161" s="140"/>
      <c r="FU161" s="140"/>
      <c r="FV161" s="140"/>
      <c r="FW161" s="140"/>
      <c r="FX161" s="140"/>
      <c r="FY161" s="140"/>
      <c r="FZ161" s="140"/>
      <c r="GA161" s="140"/>
      <c r="GB161" s="140"/>
      <c r="GC161" s="140"/>
      <c r="GD161" s="140"/>
      <c r="GE161" s="140"/>
      <c r="GF161" s="140"/>
      <c r="GG161" s="140"/>
      <c r="GH161" s="140"/>
      <c r="GI161" s="140"/>
      <c r="GJ161" s="140"/>
      <c r="GK161" s="140"/>
      <c r="GL161" s="140"/>
      <c r="GM161" s="140"/>
      <c r="GN161" s="140"/>
      <c r="GO161" s="140"/>
      <c r="GP161" s="140"/>
      <c r="GQ161" s="140"/>
      <c r="GR161" s="140"/>
      <c r="GS161" s="140"/>
      <c r="GT161" s="140"/>
      <c r="GU161" s="140"/>
      <c r="GV161" s="140"/>
      <c r="GW161" s="140"/>
      <c r="GX161" s="140"/>
      <c r="GY161" s="140"/>
      <c r="GZ161" s="140"/>
      <c r="HA161" s="140"/>
      <c r="HB161" s="140"/>
      <c r="HC161" s="140"/>
      <c r="HD161" s="140"/>
      <c r="HE161" s="140"/>
      <c r="HF161" s="140"/>
      <c r="HG161" s="140"/>
      <c r="HH161" s="140"/>
      <c r="HI161" s="140"/>
      <c r="HJ161" s="140"/>
      <c r="HK161" s="140"/>
      <c r="HL161" s="140"/>
      <c r="HM161" s="140"/>
      <c r="HN161" s="140"/>
      <c r="HO161" s="140"/>
      <c r="HP161" s="140"/>
      <c r="HQ161" s="140"/>
      <c r="HR161" s="140"/>
      <c r="HS161" s="140"/>
    </row>
    <row r="162" spans="1:244" s="138" customFormat="1" hidden="1">
      <c r="A162" s="97" t="s">
        <v>2265</v>
      </c>
      <c r="B162" s="97"/>
      <c r="C162" s="117" t="s">
        <v>180</v>
      </c>
      <c r="D162" s="139" t="s">
        <v>173</v>
      </c>
      <c r="E162" s="60">
        <v>111111.14</v>
      </c>
      <c r="F162" s="60">
        <v>89300</v>
      </c>
      <c r="G162" s="60">
        <v>92900</v>
      </c>
      <c r="H162" s="60">
        <v>96500</v>
      </c>
      <c r="I162" s="60">
        <v>147000</v>
      </c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40"/>
      <c r="CB162" s="140"/>
      <c r="CC162" s="140"/>
      <c r="CD162" s="140"/>
      <c r="CE162" s="140"/>
      <c r="CF162" s="140"/>
      <c r="CG162" s="140"/>
      <c r="CH162" s="140"/>
      <c r="CI162" s="140"/>
      <c r="CJ162" s="140"/>
      <c r="CK162" s="140"/>
      <c r="CL162" s="140"/>
      <c r="CM162" s="140"/>
      <c r="CN162" s="140"/>
      <c r="CO162" s="140"/>
      <c r="CP162" s="140"/>
      <c r="CQ162" s="140"/>
      <c r="CR162" s="140"/>
      <c r="CS162" s="140"/>
      <c r="CT162" s="140"/>
      <c r="CU162" s="140"/>
      <c r="CV162" s="140"/>
      <c r="CW162" s="140"/>
      <c r="CX162" s="140"/>
      <c r="CY162" s="140"/>
      <c r="CZ162" s="140"/>
      <c r="DA162" s="140"/>
      <c r="DB162" s="140"/>
      <c r="DC162" s="140"/>
      <c r="DD162" s="140"/>
      <c r="DE162" s="140"/>
      <c r="DF162" s="140"/>
      <c r="DG162" s="140"/>
      <c r="DH162" s="140"/>
      <c r="DI162" s="140"/>
      <c r="DJ162" s="140"/>
      <c r="DK162" s="140"/>
      <c r="DL162" s="140"/>
      <c r="DM162" s="140"/>
      <c r="DN162" s="140"/>
      <c r="DO162" s="140"/>
      <c r="DP162" s="140"/>
      <c r="DQ162" s="140"/>
      <c r="DR162" s="140"/>
      <c r="DS162" s="140"/>
      <c r="DT162" s="140"/>
      <c r="DU162" s="140"/>
      <c r="DV162" s="140"/>
      <c r="DW162" s="140"/>
      <c r="DX162" s="140"/>
      <c r="DY162" s="140"/>
      <c r="DZ162" s="140"/>
      <c r="EA162" s="140"/>
      <c r="EB162" s="140"/>
      <c r="EC162" s="140"/>
      <c r="ED162" s="140"/>
      <c r="EE162" s="140"/>
      <c r="EF162" s="140"/>
      <c r="EG162" s="140"/>
      <c r="EH162" s="140"/>
      <c r="EI162" s="140"/>
      <c r="EJ162" s="140"/>
      <c r="EK162" s="140"/>
      <c r="EL162" s="140"/>
      <c r="EM162" s="140"/>
      <c r="EN162" s="140"/>
      <c r="EO162" s="140"/>
      <c r="EP162" s="140"/>
      <c r="EQ162" s="140"/>
      <c r="ER162" s="140"/>
      <c r="ES162" s="140"/>
      <c r="ET162" s="140"/>
      <c r="EU162" s="140"/>
      <c r="EV162" s="140"/>
      <c r="EW162" s="140"/>
      <c r="EX162" s="140"/>
      <c r="EY162" s="140"/>
      <c r="EZ162" s="140"/>
      <c r="FA162" s="140"/>
      <c r="FB162" s="140"/>
      <c r="FC162" s="140"/>
      <c r="FD162" s="140"/>
      <c r="FE162" s="140"/>
      <c r="FF162" s="140"/>
      <c r="FG162" s="140"/>
      <c r="FH162" s="140"/>
      <c r="FI162" s="140"/>
      <c r="FJ162" s="140"/>
      <c r="FK162" s="140"/>
      <c r="FL162" s="140"/>
      <c r="FM162" s="140"/>
      <c r="FN162" s="140"/>
      <c r="FO162" s="140"/>
      <c r="FP162" s="140"/>
      <c r="FQ162" s="140"/>
      <c r="FR162" s="140"/>
      <c r="FS162" s="140"/>
      <c r="FT162" s="140"/>
      <c r="FU162" s="140"/>
      <c r="FV162" s="140"/>
      <c r="FW162" s="140"/>
      <c r="FX162" s="140"/>
      <c r="FY162" s="140"/>
      <c r="FZ162" s="140"/>
      <c r="GA162" s="140"/>
      <c r="GB162" s="140"/>
      <c r="GC162" s="140"/>
      <c r="GD162" s="140"/>
      <c r="GE162" s="140"/>
      <c r="GF162" s="140"/>
      <c r="GG162" s="140"/>
      <c r="GH162" s="140"/>
      <c r="GI162" s="140"/>
      <c r="GJ162" s="140"/>
      <c r="GK162" s="140"/>
      <c r="GL162" s="140"/>
      <c r="GM162" s="140"/>
      <c r="GN162" s="140"/>
      <c r="GO162" s="140"/>
      <c r="GP162" s="140"/>
      <c r="GQ162" s="140"/>
      <c r="GR162" s="140"/>
      <c r="GS162" s="140"/>
      <c r="GT162" s="140"/>
      <c r="GU162" s="140"/>
      <c r="GV162" s="140"/>
      <c r="GW162" s="140"/>
      <c r="GX162" s="140"/>
      <c r="GY162" s="140"/>
      <c r="GZ162" s="140"/>
      <c r="HA162" s="140"/>
      <c r="HB162" s="140"/>
      <c r="HC162" s="140"/>
      <c r="HD162" s="140"/>
      <c r="HE162" s="140"/>
      <c r="HF162" s="140"/>
      <c r="HG162" s="140"/>
      <c r="HH162" s="140"/>
      <c r="HI162" s="140"/>
      <c r="HJ162" s="140"/>
      <c r="HK162" s="140"/>
      <c r="HL162" s="140"/>
      <c r="HM162" s="140"/>
      <c r="HN162" s="140"/>
      <c r="HO162" s="140"/>
      <c r="HP162" s="140"/>
      <c r="HQ162" s="140"/>
      <c r="HR162" s="140"/>
      <c r="HS162" s="140"/>
    </row>
    <row r="163" spans="1:244" s="138" customFormat="1" hidden="1">
      <c r="A163" s="97" t="s">
        <v>2266</v>
      </c>
      <c r="B163" s="97"/>
      <c r="C163" s="117" t="s">
        <v>2267</v>
      </c>
      <c r="D163" s="139" t="s">
        <v>173</v>
      </c>
      <c r="E163" s="60">
        <v>5797409.9500000002</v>
      </c>
      <c r="F163" s="60">
        <v>6055700</v>
      </c>
      <c r="G163" s="60">
        <v>6298000</v>
      </c>
      <c r="H163" s="60">
        <v>6544900</v>
      </c>
      <c r="I163" s="60">
        <v>9980000</v>
      </c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BY163" s="140"/>
      <c r="BZ163" s="140"/>
      <c r="CA163" s="140"/>
      <c r="CB163" s="140"/>
      <c r="CC163" s="140"/>
      <c r="CD163" s="140"/>
      <c r="CE163" s="140"/>
      <c r="CF163" s="140"/>
      <c r="CG163" s="140"/>
      <c r="CH163" s="140"/>
      <c r="CI163" s="140"/>
      <c r="CJ163" s="140"/>
      <c r="CK163" s="140"/>
      <c r="CL163" s="140"/>
      <c r="CM163" s="140"/>
      <c r="CN163" s="140"/>
      <c r="CO163" s="140"/>
      <c r="CP163" s="140"/>
      <c r="CQ163" s="140"/>
      <c r="CR163" s="140"/>
      <c r="CS163" s="140"/>
      <c r="CT163" s="140"/>
      <c r="CU163" s="140"/>
      <c r="CV163" s="140"/>
      <c r="CW163" s="140"/>
      <c r="CX163" s="140"/>
      <c r="CY163" s="140"/>
      <c r="CZ163" s="140"/>
      <c r="DA163" s="140"/>
      <c r="DB163" s="140"/>
      <c r="DC163" s="140"/>
      <c r="DD163" s="140"/>
      <c r="DE163" s="140"/>
      <c r="DF163" s="140"/>
      <c r="DG163" s="140"/>
      <c r="DH163" s="140"/>
      <c r="DI163" s="140"/>
      <c r="DJ163" s="140"/>
      <c r="DK163" s="140"/>
      <c r="DL163" s="140"/>
      <c r="DM163" s="140"/>
      <c r="DN163" s="140"/>
      <c r="DO163" s="140"/>
      <c r="DP163" s="140"/>
      <c r="DQ163" s="140"/>
      <c r="DR163" s="140"/>
      <c r="DS163" s="140"/>
      <c r="DT163" s="140"/>
      <c r="DU163" s="140"/>
      <c r="DV163" s="140"/>
      <c r="DW163" s="140"/>
      <c r="DX163" s="140"/>
      <c r="DY163" s="140"/>
      <c r="DZ163" s="140"/>
      <c r="EA163" s="140"/>
      <c r="EB163" s="140"/>
      <c r="EC163" s="140"/>
      <c r="ED163" s="140"/>
      <c r="EE163" s="140"/>
      <c r="EF163" s="140"/>
      <c r="EG163" s="140"/>
      <c r="EH163" s="140"/>
      <c r="EI163" s="140"/>
      <c r="EJ163" s="140"/>
      <c r="EK163" s="140"/>
      <c r="EL163" s="140"/>
      <c r="EM163" s="140"/>
      <c r="EN163" s="140"/>
      <c r="EO163" s="140"/>
      <c r="EP163" s="140"/>
      <c r="EQ163" s="140"/>
      <c r="ER163" s="140"/>
      <c r="ES163" s="140"/>
      <c r="ET163" s="140"/>
      <c r="EU163" s="140"/>
      <c r="EV163" s="140"/>
      <c r="EW163" s="140"/>
      <c r="EX163" s="140"/>
      <c r="EY163" s="140"/>
      <c r="EZ163" s="140"/>
      <c r="FA163" s="140"/>
      <c r="FB163" s="140"/>
      <c r="FC163" s="140"/>
      <c r="FD163" s="140"/>
      <c r="FE163" s="140"/>
      <c r="FF163" s="140"/>
      <c r="FG163" s="140"/>
      <c r="FH163" s="140"/>
      <c r="FI163" s="140"/>
      <c r="FJ163" s="140"/>
      <c r="FK163" s="140"/>
      <c r="FL163" s="140"/>
      <c r="FM163" s="140"/>
      <c r="FN163" s="140"/>
      <c r="FO163" s="140"/>
      <c r="FP163" s="140"/>
      <c r="FQ163" s="140"/>
      <c r="FR163" s="140"/>
      <c r="FS163" s="140"/>
      <c r="FT163" s="140"/>
      <c r="FU163" s="140"/>
      <c r="FV163" s="140"/>
      <c r="FW163" s="140"/>
      <c r="FX163" s="140"/>
      <c r="FY163" s="140"/>
      <c r="FZ163" s="140"/>
      <c r="GA163" s="140"/>
      <c r="GB163" s="140"/>
      <c r="GC163" s="140"/>
      <c r="GD163" s="140"/>
      <c r="GE163" s="140"/>
      <c r="GF163" s="140"/>
      <c r="GG163" s="140"/>
      <c r="GH163" s="140"/>
      <c r="GI163" s="140"/>
      <c r="GJ163" s="140"/>
      <c r="GK163" s="140"/>
      <c r="GL163" s="140"/>
      <c r="GM163" s="140"/>
      <c r="GN163" s="140"/>
      <c r="GO163" s="140"/>
      <c r="GP163" s="140"/>
      <c r="GQ163" s="140"/>
      <c r="GR163" s="140"/>
      <c r="GS163" s="140"/>
      <c r="GT163" s="140"/>
      <c r="GU163" s="140"/>
      <c r="GV163" s="140"/>
      <c r="GW163" s="140"/>
      <c r="GX163" s="140"/>
      <c r="GY163" s="140"/>
      <c r="GZ163" s="140"/>
      <c r="HA163" s="140"/>
      <c r="HB163" s="140"/>
      <c r="HC163" s="140"/>
      <c r="HD163" s="140"/>
      <c r="HE163" s="140"/>
      <c r="HF163" s="140"/>
      <c r="HG163" s="140"/>
      <c r="HH163" s="140"/>
      <c r="HI163" s="140"/>
      <c r="HJ163" s="140"/>
      <c r="HK163" s="140"/>
      <c r="HL163" s="140"/>
      <c r="HM163" s="140"/>
      <c r="HN163" s="140"/>
      <c r="HO163" s="140"/>
      <c r="HP163" s="140"/>
      <c r="HQ163" s="140"/>
      <c r="HR163" s="140"/>
      <c r="HS163" s="140"/>
    </row>
    <row r="164" spans="1:244" s="138" customFormat="1" hidden="1">
      <c r="A164" s="97" t="s">
        <v>2268</v>
      </c>
      <c r="B164" s="97"/>
      <c r="C164" s="117" t="s">
        <v>2269</v>
      </c>
      <c r="D164" s="139" t="s">
        <v>173</v>
      </c>
      <c r="E164" s="60">
        <v>773493.62</v>
      </c>
      <c r="F164" s="60">
        <v>782500</v>
      </c>
      <c r="G164" s="60">
        <v>813800</v>
      </c>
      <c r="H164" s="60">
        <v>845700</v>
      </c>
      <c r="I164" s="60">
        <v>1290000</v>
      </c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  <c r="BZ164" s="140"/>
      <c r="CA164" s="140"/>
      <c r="CB164" s="140"/>
      <c r="CC164" s="140"/>
      <c r="CD164" s="140"/>
      <c r="CE164" s="140"/>
      <c r="CF164" s="140"/>
      <c r="CG164" s="140"/>
      <c r="CH164" s="140"/>
      <c r="CI164" s="140"/>
      <c r="CJ164" s="140"/>
      <c r="CK164" s="140"/>
      <c r="CL164" s="140"/>
      <c r="CM164" s="140"/>
      <c r="CN164" s="140"/>
      <c r="CO164" s="140"/>
      <c r="CP164" s="140"/>
      <c r="CQ164" s="140"/>
      <c r="CR164" s="140"/>
      <c r="CS164" s="140"/>
      <c r="CT164" s="140"/>
      <c r="CU164" s="140"/>
      <c r="CV164" s="140"/>
      <c r="CW164" s="140"/>
      <c r="CX164" s="140"/>
      <c r="CY164" s="140"/>
      <c r="CZ164" s="140"/>
      <c r="DA164" s="140"/>
      <c r="DB164" s="140"/>
      <c r="DC164" s="140"/>
      <c r="DD164" s="140"/>
      <c r="DE164" s="140"/>
      <c r="DF164" s="140"/>
      <c r="DG164" s="140"/>
      <c r="DH164" s="140"/>
      <c r="DI164" s="140"/>
      <c r="DJ164" s="140"/>
      <c r="DK164" s="140"/>
      <c r="DL164" s="140"/>
      <c r="DM164" s="140"/>
      <c r="DN164" s="140"/>
      <c r="DO164" s="140"/>
      <c r="DP164" s="140"/>
      <c r="DQ164" s="140"/>
      <c r="DR164" s="140"/>
      <c r="DS164" s="140"/>
      <c r="DT164" s="140"/>
      <c r="DU164" s="140"/>
      <c r="DV164" s="140"/>
      <c r="DW164" s="140"/>
      <c r="DX164" s="140"/>
      <c r="DY164" s="140"/>
      <c r="DZ164" s="140"/>
      <c r="EA164" s="140"/>
      <c r="EB164" s="140"/>
      <c r="EC164" s="140"/>
      <c r="ED164" s="140"/>
      <c r="EE164" s="140"/>
      <c r="EF164" s="140"/>
      <c r="EG164" s="140"/>
      <c r="EH164" s="140"/>
      <c r="EI164" s="140"/>
      <c r="EJ164" s="140"/>
      <c r="EK164" s="140"/>
      <c r="EL164" s="140"/>
      <c r="EM164" s="140"/>
      <c r="EN164" s="140"/>
      <c r="EO164" s="140"/>
      <c r="EP164" s="140"/>
      <c r="EQ164" s="140"/>
      <c r="ER164" s="140"/>
      <c r="ES164" s="140"/>
      <c r="ET164" s="140"/>
      <c r="EU164" s="140"/>
      <c r="EV164" s="140"/>
      <c r="EW164" s="140"/>
      <c r="EX164" s="140"/>
      <c r="EY164" s="140"/>
      <c r="EZ164" s="140"/>
      <c r="FA164" s="140"/>
      <c r="FB164" s="140"/>
      <c r="FC164" s="140"/>
      <c r="FD164" s="140"/>
      <c r="FE164" s="140"/>
      <c r="FF164" s="140"/>
      <c r="FG164" s="140"/>
      <c r="FH164" s="140"/>
      <c r="FI164" s="140"/>
      <c r="FJ164" s="140"/>
      <c r="FK164" s="140"/>
      <c r="FL164" s="140"/>
      <c r="FM164" s="140"/>
      <c r="FN164" s="140"/>
      <c r="FO164" s="140"/>
      <c r="FP164" s="140"/>
      <c r="FQ164" s="140"/>
      <c r="FR164" s="140"/>
      <c r="FS164" s="140"/>
      <c r="FT164" s="140"/>
      <c r="FU164" s="140"/>
      <c r="FV164" s="140"/>
      <c r="FW164" s="140"/>
      <c r="FX164" s="140"/>
      <c r="FY164" s="140"/>
      <c r="FZ164" s="140"/>
      <c r="GA164" s="140"/>
      <c r="GB164" s="140"/>
      <c r="GC164" s="140"/>
      <c r="GD164" s="140"/>
      <c r="GE164" s="140"/>
      <c r="GF164" s="140"/>
      <c r="GG164" s="140"/>
      <c r="GH164" s="140"/>
      <c r="GI164" s="140"/>
      <c r="GJ164" s="140"/>
      <c r="GK164" s="140"/>
      <c r="GL164" s="140"/>
      <c r="GM164" s="140"/>
      <c r="GN164" s="140"/>
      <c r="GO164" s="140"/>
      <c r="GP164" s="140"/>
      <c r="GQ164" s="140"/>
      <c r="GR164" s="140"/>
      <c r="GS164" s="140"/>
      <c r="GT164" s="140"/>
      <c r="GU164" s="140"/>
      <c r="GV164" s="140"/>
      <c r="GW164" s="140"/>
      <c r="GX164" s="140"/>
      <c r="GY164" s="140"/>
      <c r="GZ164" s="140"/>
      <c r="HA164" s="140"/>
      <c r="HB164" s="140"/>
      <c r="HC164" s="140"/>
      <c r="HD164" s="140"/>
      <c r="HE164" s="140"/>
      <c r="HF164" s="140"/>
      <c r="HG164" s="140"/>
      <c r="HH164" s="140"/>
      <c r="HI164" s="140"/>
      <c r="HJ164" s="140"/>
      <c r="HK164" s="140"/>
      <c r="HL164" s="140"/>
      <c r="HM164" s="140"/>
      <c r="HN164" s="140"/>
      <c r="HO164" s="140"/>
      <c r="HP164" s="140"/>
      <c r="HQ164" s="140"/>
      <c r="HR164" s="140"/>
      <c r="HS164" s="140"/>
    </row>
    <row r="165" spans="1:244" ht="18.75" customHeight="1">
      <c r="A165" s="99" t="s">
        <v>2270</v>
      </c>
      <c r="B165" s="99"/>
      <c r="C165" s="116" t="s">
        <v>2271</v>
      </c>
      <c r="D165" s="136"/>
      <c r="E165" s="58">
        <f>E166+E176</f>
        <v>22368242.100000001</v>
      </c>
      <c r="F165" s="58">
        <f>F166+F176</f>
        <v>24849800</v>
      </c>
      <c r="G165" s="58">
        <f>G166+G176</f>
        <v>26281200</v>
      </c>
      <c r="H165" s="58">
        <f>H166+H176</f>
        <v>27773700</v>
      </c>
      <c r="I165" s="58">
        <f>I166+I176</f>
        <v>29231700</v>
      </c>
    </row>
    <row r="166" spans="1:244" ht="18.75" customHeight="1">
      <c r="A166" s="99" t="s">
        <v>2272</v>
      </c>
      <c r="B166" s="99"/>
      <c r="C166" s="116" t="s">
        <v>2273</v>
      </c>
      <c r="D166" s="136"/>
      <c r="E166" s="58">
        <f>E167+E178+E174</f>
        <v>22340201.330000002</v>
      </c>
      <c r="F166" s="58">
        <f>F167+F178+F174</f>
        <v>24821000</v>
      </c>
      <c r="G166" s="58">
        <f>G167+G178+G174</f>
        <v>26250600</v>
      </c>
      <c r="H166" s="58">
        <f>H167+H178+H174</f>
        <v>27741300</v>
      </c>
      <c r="I166" s="58">
        <f>I167+I178+I174</f>
        <v>29197600</v>
      </c>
    </row>
    <row r="167" spans="1:244" ht="18.75" customHeight="1">
      <c r="A167" s="99" t="s">
        <v>2274</v>
      </c>
      <c r="B167" s="99"/>
      <c r="C167" s="116" t="s">
        <v>2275</v>
      </c>
      <c r="D167" s="136"/>
      <c r="E167" s="58">
        <f>E168</f>
        <v>19455503.430000003</v>
      </c>
      <c r="F167" s="58">
        <f>F168</f>
        <v>21762900</v>
      </c>
      <c r="G167" s="58">
        <f>G168</f>
        <v>23069600</v>
      </c>
      <c r="H167" s="58">
        <f>H168</f>
        <v>24435300</v>
      </c>
      <c r="I167" s="58">
        <f>I168</f>
        <v>25718400</v>
      </c>
    </row>
    <row r="168" spans="1:244" ht="18.75" customHeight="1">
      <c r="A168" s="99" t="s">
        <v>2276</v>
      </c>
      <c r="B168" s="99"/>
      <c r="C168" s="116" t="s">
        <v>2277</v>
      </c>
      <c r="D168" s="136"/>
      <c r="E168" s="58">
        <f>SUM(E169:E173)</f>
        <v>19455503.430000003</v>
      </c>
      <c r="F168" s="58">
        <f>SUM(F169:F173)</f>
        <v>21762900</v>
      </c>
      <c r="G168" s="58">
        <f>SUM(G169:G173)</f>
        <v>23069600</v>
      </c>
      <c r="H168" s="58">
        <f>SUM(H169:H173)</f>
        <v>24435300</v>
      </c>
      <c r="I168" s="58">
        <f>SUM(I169:I173)</f>
        <v>25718400</v>
      </c>
    </row>
    <row r="169" spans="1:244" s="173" customFormat="1" ht="15.75" hidden="1" customHeight="1">
      <c r="A169" s="97" t="s">
        <v>2278</v>
      </c>
      <c r="B169" s="97"/>
      <c r="C169" s="117" t="s">
        <v>198</v>
      </c>
      <c r="D169" s="139" t="s">
        <v>173</v>
      </c>
      <c r="E169" s="60">
        <v>360242.03</v>
      </c>
      <c r="F169" s="60">
        <v>430000</v>
      </c>
      <c r="G169" s="60">
        <v>453200</v>
      </c>
      <c r="H169" s="60">
        <v>477500</v>
      </c>
      <c r="I169" s="60">
        <v>502600</v>
      </c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1"/>
      <c r="CM169" s="181"/>
      <c r="CN169" s="181"/>
      <c r="CO169" s="181"/>
      <c r="CP169" s="181"/>
      <c r="CQ169" s="181"/>
      <c r="CR169" s="181"/>
      <c r="CS169" s="181"/>
      <c r="CT169" s="181"/>
      <c r="CU169" s="181"/>
      <c r="CV169" s="181"/>
      <c r="CW169" s="181"/>
      <c r="CX169" s="181"/>
      <c r="CY169" s="181"/>
      <c r="CZ169" s="181"/>
      <c r="DA169" s="181"/>
      <c r="DB169" s="181"/>
      <c r="DC169" s="181"/>
      <c r="DD169" s="181"/>
      <c r="DE169" s="181"/>
      <c r="DF169" s="181"/>
      <c r="DG169" s="181"/>
      <c r="DH169" s="181"/>
      <c r="DI169" s="181"/>
      <c r="DJ169" s="181"/>
      <c r="DK169" s="181"/>
      <c r="DL169" s="181"/>
      <c r="DM169" s="181"/>
      <c r="DN169" s="181"/>
      <c r="DO169" s="181"/>
      <c r="DP169" s="181"/>
      <c r="DQ169" s="181"/>
      <c r="DR169" s="181"/>
      <c r="DS169" s="181"/>
      <c r="DT169" s="181"/>
      <c r="DU169" s="181"/>
      <c r="DV169" s="181"/>
      <c r="DW169" s="181"/>
      <c r="DX169" s="181"/>
      <c r="DY169" s="181"/>
      <c r="DZ169" s="181"/>
      <c r="EA169" s="181"/>
      <c r="EB169" s="181"/>
      <c r="EC169" s="181"/>
      <c r="ED169" s="181"/>
      <c r="EE169" s="181"/>
      <c r="EF169" s="181"/>
      <c r="EG169" s="181"/>
      <c r="EH169" s="181"/>
      <c r="EI169" s="181"/>
      <c r="EJ169" s="181"/>
      <c r="EK169" s="181"/>
      <c r="EL169" s="181"/>
      <c r="EM169" s="181"/>
      <c r="EN169" s="181"/>
      <c r="EO169" s="181"/>
      <c r="EP169" s="181"/>
      <c r="EQ169" s="181"/>
      <c r="ER169" s="181"/>
      <c r="ES169" s="181"/>
      <c r="ET169" s="181"/>
      <c r="EU169" s="181"/>
      <c r="EV169" s="181"/>
      <c r="EW169" s="181"/>
      <c r="EX169" s="181"/>
      <c r="EY169" s="181"/>
      <c r="EZ169" s="181"/>
      <c r="FA169" s="181"/>
      <c r="FB169" s="181"/>
      <c r="FC169" s="181"/>
      <c r="FD169" s="181"/>
      <c r="FE169" s="181"/>
      <c r="FF169" s="181"/>
      <c r="FG169" s="181"/>
      <c r="FH169" s="181"/>
      <c r="FI169" s="181"/>
      <c r="FJ169" s="181"/>
      <c r="FK169" s="181"/>
      <c r="FL169" s="181"/>
      <c r="FM169" s="181"/>
      <c r="FN169" s="181"/>
      <c r="FO169" s="181"/>
      <c r="FP169" s="181"/>
      <c r="FQ169" s="181"/>
      <c r="FR169" s="181"/>
      <c r="FS169" s="181"/>
      <c r="FT169" s="181"/>
      <c r="FU169" s="181"/>
      <c r="FV169" s="181"/>
      <c r="FW169" s="181"/>
      <c r="FX169" s="181"/>
      <c r="FY169" s="181"/>
      <c r="FZ169" s="181"/>
      <c r="GA169" s="181"/>
      <c r="GB169" s="181"/>
      <c r="GC169" s="181"/>
      <c r="GD169" s="181"/>
      <c r="GE169" s="181"/>
      <c r="GF169" s="181"/>
      <c r="GG169" s="181"/>
      <c r="GH169" s="181"/>
      <c r="GI169" s="181"/>
      <c r="GJ169" s="181"/>
      <c r="GK169" s="181"/>
      <c r="GL169" s="181"/>
      <c r="GM169" s="181"/>
      <c r="GN169" s="181"/>
      <c r="GO169" s="181"/>
      <c r="GP169" s="181"/>
      <c r="GQ169" s="181"/>
      <c r="GR169" s="181"/>
      <c r="GS169" s="181"/>
      <c r="GT169" s="181"/>
      <c r="GU169" s="181"/>
      <c r="GV169" s="181"/>
      <c r="GW169" s="181"/>
      <c r="GX169" s="181"/>
      <c r="GY169" s="181"/>
      <c r="GZ169" s="181"/>
      <c r="HA169" s="181"/>
      <c r="HB169" s="181"/>
      <c r="HC169" s="181"/>
      <c r="HD169" s="181"/>
      <c r="HE169" s="181"/>
      <c r="HF169" s="181"/>
      <c r="HG169" s="181"/>
      <c r="HH169" s="181"/>
      <c r="HI169" s="181"/>
      <c r="HJ169" s="181"/>
      <c r="HK169" s="181"/>
      <c r="HL169" s="181"/>
      <c r="HM169" s="181"/>
      <c r="HN169" s="181"/>
      <c r="HO169" s="181"/>
      <c r="HP169" s="181"/>
      <c r="HQ169" s="181"/>
      <c r="HR169" s="181"/>
      <c r="HS169" s="181"/>
    </row>
    <row r="170" spans="1:244" s="173" customFormat="1" ht="15.75" hidden="1" customHeight="1">
      <c r="A170" s="97" t="s">
        <v>2279</v>
      </c>
      <c r="B170" s="97"/>
      <c r="C170" s="117" t="s">
        <v>200</v>
      </c>
      <c r="D170" s="139" t="s">
        <v>173</v>
      </c>
      <c r="E170" s="60">
        <v>18620037.850000001</v>
      </c>
      <c r="F170" s="60">
        <v>20835000</v>
      </c>
      <c r="G170" s="60">
        <v>22088500</v>
      </c>
      <c r="H170" s="60">
        <v>23398700</v>
      </c>
      <c r="I170" s="60">
        <v>24627000</v>
      </c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1"/>
      <c r="CO170" s="181"/>
      <c r="CP170" s="181"/>
      <c r="CQ170" s="181"/>
      <c r="CR170" s="181"/>
      <c r="CS170" s="181"/>
      <c r="CT170" s="181"/>
      <c r="CU170" s="181"/>
      <c r="CV170" s="181"/>
      <c r="CW170" s="181"/>
      <c r="CX170" s="181"/>
      <c r="CY170" s="181"/>
      <c r="CZ170" s="181"/>
      <c r="DA170" s="181"/>
      <c r="DB170" s="181"/>
      <c r="DC170" s="181"/>
      <c r="DD170" s="181"/>
      <c r="DE170" s="181"/>
      <c r="DF170" s="181"/>
      <c r="DG170" s="181"/>
      <c r="DH170" s="181"/>
      <c r="DI170" s="181"/>
      <c r="DJ170" s="181"/>
      <c r="DK170" s="181"/>
      <c r="DL170" s="181"/>
      <c r="DM170" s="181"/>
      <c r="DN170" s="181"/>
      <c r="DO170" s="181"/>
      <c r="DP170" s="181"/>
      <c r="DQ170" s="181"/>
      <c r="DR170" s="181"/>
      <c r="DS170" s="181"/>
      <c r="DT170" s="181"/>
      <c r="DU170" s="181"/>
      <c r="DV170" s="181"/>
      <c r="DW170" s="181"/>
      <c r="DX170" s="181"/>
      <c r="DY170" s="181"/>
      <c r="DZ170" s="181"/>
      <c r="EA170" s="181"/>
      <c r="EB170" s="181"/>
      <c r="EC170" s="181"/>
      <c r="ED170" s="181"/>
      <c r="EE170" s="181"/>
      <c r="EF170" s="181"/>
      <c r="EG170" s="181"/>
      <c r="EH170" s="181"/>
      <c r="EI170" s="181"/>
      <c r="EJ170" s="181"/>
      <c r="EK170" s="181"/>
      <c r="EL170" s="181"/>
      <c r="EM170" s="181"/>
      <c r="EN170" s="181"/>
      <c r="EO170" s="181"/>
      <c r="EP170" s="181"/>
      <c r="EQ170" s="181"/>
      <c r="ER170" s="181"/>
      <c r="ES170" s="181"/>
      <c r="ET170" s="181"/>
      <c r="EU170" s="181"/>
      <c r="EV170" s="181"/>
      <c r="EW170" s="181"/>
      <c r="EX170" s="181"/>
      <c r="EY170" s="181"/>
      <c r="EZ170" s="181"/>
      <c r="FA170" s="181"/>
      <c r="FB170" s="181"/>
      <c r="FC170" s="181"/>
      <c r="FD170" s="181"/>
      <c r="FE170" s="181"/>
      <c r="FF170" s="181"/>
      <c r="FG170" s="181"/>
      <c r="FH170" s="181"/>
      <c r="FI170" s="181"/>
      <c r="FJ170" s="181"/>
      <c r="FK170" s="181"/>
      <c r="FL170" s="181"/>
      <c r="FM170" s="181"/>
      <c r="FN170" s="181"/>
      <c r="FO170" s="181"/>
      <c r="FP170" s="181"/>
      <c r="FQ170" s="181"/>
      <c r="FR170" s="181"/>
      <c r="FS170" s="181"/>
      <c r="FT170" s="181"/>
      <c r="FU170" s="181"/>
      <c r="FV170" s="181"/>
      <c r="FW170" s="181"/>
      <c r="FX170" s="181"/>
      <c r="FY170" s="181"/>
      <c r="FZ170" s="181"/>
      <c r="GA170" s="181"/>
      <c r="GB170" s="181"/>
      <c r="GC170" s="181"/>
      <c r="GD170" s="181"/>
      <c r="GE170" s="181"/>
      <c r="GF170" s="181"/>
      <c r="GG170" s="181"/>
      <c r="GH170" s="181"/>
      <c r="GI170" s="181"/>
      <c r="GJ170" s="181"/>
      <c r="GK170" s="181"/>
      <c r="GL170" s="181"/>
      <c r="GM170" s="181"/>
      <c r="GN170" s="181"/>
      <c r="GO170" s="181"/>
      <c r="GP170" s="181"/>
      <c r="GQ170" s="181"/>
      <c r="GR170" s="181"/>
      <c r="GS170" s="181"/>
      <c r="GT170" s="181"/>
      <c r="GU170" s="181"/>
      <c r="GV170" s="181"/>
      <c r="GW170" s="181"/>
      <c r="GX170" s="181"/>
      <c r="GY170" s="181"/>
      <c r="GZ170" s="181"/>
      <c r="HA170" s="181"/>
      <c r="HB170" s="181"/>
      <c r="HC170" s="181"/>
      <c r="HD170" s="181"/>
      <c r="HE170" s="181"/>
      <c r="HF170" s="181"/>
      <c r="HG170" s="181"/>
      <c r="HH170" s="181"/>
      <c r="HI170" s="181"/>
      <c r="HJ170" s="181"/>
      <c r="HK170" s="181"/>
      <c r="HL170" s="181"/>
      <c r="HM170" s="181"/>
      <c r="HN170" s="181"/>
      <c r="HO170" s="181"/>
      <c r="HP170" s="181"/>
      <c r="HQ170" s="181"/>
      <c r="HR170" s="181"/>
      <c r="HS170" s="181"/>
    </row>
    <row r="171" spans="1:244" s="173" customFormat="1" ht="15.75" hidden="1" customHeight="1">
      <c r="A171" s="97" t="s">
        <v>2280</v>
      </c>
      <c r="B171" s="97"/>
      <c r="C171" s="117" t="s">
        <v>1558</v>
      </c>
      <c r="D171" s="139" t="s">
        <v>173</v>
      </c>
      <c r="E171" s="60">
        <v>73500.42</v>
      </c>
      <c r="F171" s="60">
        <v>80700</v>
      </c>
      <c r="G171" s="60">
        <v>85600</v>
      </c>
      <c r="H171" s="60">
        <v>90600</v>
      </c>
      <c r="I171" s="60">
        <v>95800</v>
      </c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1"/>
      <c r="CG171" s="181"/>
      <c r="CH171" s="181"/>
      <c r="CI171" s="181"/>
      <c r="CJ171" s="181"/>
      <c r="CK171" s="181"/>
      <c r="CL171" s="181"/>
      <c r="CM171" s="181"/>
      <c r="CN171" s="181"/>
      <c r="CO171" s="181"/>
      <c r="CP171" s="181"/>
      <c r="CQ171" s="181"/>
      <c r="CR171" s="181"/>
      <c r="CS171" s="181"/>
      <c r="CT171" s="181"/>
      <c r="CU171" s="181"/>
      <c r="CV171" s="181"/>
      <c r="CW171" s="181"/>
      <c r="CX171" s="181"/>
      <c r="CY171" s="181"/>
      <c r="CZ171" s="181"/>
      <c r="DA171" s="181"/>
      <c r="DB171" s="181"/>
      <c r="DC171" s="181"/>
      <c r="DD171" s="181"/>
      <c r="DE171" s="181"/>
      <c r="DF171" s="181"/>
      <c r="DG171" s="181"/>
      <c r="DH171" s="181"/>
      <c r="DI171" s="181"/>
      <c r="DJ171" s="181"/>
      <c r="DK171" s="181"/>
      <c r="DL171" s="181"/>
      <c r="DM171" s="181"/>
      <c r="DN171" s="181"/>
      <c r="DO171" s="181"/>
      <c r="DP171" s="181"/>
      <c r="DQ171" s="181"/>
      <c r="DR171" s="181"/>
      <c r="DS171" s="181"/>
      <c r="DT171" s="181"/>
      <c r="DU171" s="181"/>
      <c r="DV171" s="181"/>
      <c r="DW171" s="181"/>
      <c r="DX171" s="181"/>
      <c r="DY171" s="181"/>
      <c r="DZ171" s="181"/>
      <c r="EA171" s="181"/>
      <c r="EB171" s="181"/>
      <c r="EC171" s="181"/>
      <c r="ED171" s="181"/>
      <c r="EE171" s="181"/>
      <c r="EF171" s="181"/>
      <c r="EG171" s="181"/>
      <c r="EH171" s="181"/>
      <c r="EI171" s="181"/>
      <c r="EJ171" s="181"/>
      <c r="EK171" s="181"/>
      <c r="EL171" s="181"/>
      <c r="EM171" s="181"/>
      <c r="EN171" s="181"/>
      <c r="EO171" s="181"/>
      <c r="EP171" s="181"/>
      <c r="EQ171" s="181"/>
      <c r="ER171" s="181"/>
      <c r="ES171" s="181"/>
      <c r="ET171" s="181"/>
      <c r="EU171" s="181"/>
      <c r="EV171" s="181"/>
      <c r="EW171" s="181"/>
      <c r="EX171" s="181"/>
      <c r="EY171" s="181"/>
      <c r="EZ171" s="181"/>
      <c r="FA171" s="181"/>
      <c r="FB171" s="181"/>
      <c r="FC171" s="181"/>
      <c r="FD171" s="181"/>
      <c r="FE171" s="181"/>
      <c r="FF171" s="181"/>
      <c r="FG171" s="181"/>
      <c r="FH171" s="181"/>
      <c r="FI171" s="181"/>
      <c r="FJ171" s="181"/>
      <c r="FK171" s="181"/>
      <c r="FL171" s="181"/>
      <c r="FM171" s="181"/>
      <c r="FN171" s="181"/>
      <c r="FO171" s="181"/>
      <c r="FP171" s="181"/>
      <c r="FQ171" s="181"/>
      <c r="FR171" s="181"/>
      <c r="FS171" s="181"/>
      <c r="FT171" s="181"/>
      <c r="FU171" s="181"/>
      <c r="FV171" s="181"/>
      <c r="FW171" s="181"/>
      <c r="FX171" s="181"/>
      <c r="FY171" s="181"/>
      <c r="FZ171" s="181"/>
      <c r="GA171" s="181"/>
      <c r="GB171" s="181"/>
      <c r="GC171" s="181"/>
      <c r="GD171" s="181"/>
      <c r="GE171" s="181"/>
      <c r="GF171" s="181"/>
      <c r="GG171" s="181"/>
      <c r="GH171" s="181"/>
      <c r="GI171" s="181"/>
      <c r="GJ171" s="181"/>
      <c r="GK171" s="181"/>
      <c r="GL171" s="181"/>
      <c r="GM171" s="181"/>
      <c r="GN171" s="181"/>
      <c r="GO171" s="181"/>
      <c r="GP171" s="181"/>
      <c r="GQ171" s="181"/>
      <c r="GR171" s="181"/>
      <c r="GS171" s="181"/>
      <c r="GT171" s="181"/>
      <c r="GU171" s="181"/>
      <c r="GV171" s="181"/>
      <c r="GW171" s="181"/>
      <c r="GX171" s="181"/>
      <c r="GY171" s="181"/>
      <c r="GZ171" s="181"/>
      <c r="HA171" s="181"/>
      <c r="HB171" s="181"/>
      <c r="HC171" s="181"/>
      <c r="HD171" s="181"/>
      <c r="HE171" s="181"/>
      <c r="HF171" s="181"/>
      <c r="HG171" s="181"/>
      <c r="HH171" s="181"/>
      <c r="HI171" s="181"/>
      <c r="HJ171" s="181"/>
      <c r="HK171" s="181"/>
      <c r="HL171" s="181"/>
      <c r="HM171" s="181"/>
      <c r="HN171" s="181"/>
      <c r="HO171" s="181"/>
      <c r="HP171" s="181"/>
      <c r="HQ171" s="181"/>
      <c r="HR171" s="181"/>
      <c r="HS171" s="181"/>
    </row>
    <row r="172" spans="1:244" s="173" customFormat="1" ht="15.75" hidden="1" customHeight="1">
      <c r="A172" s="97" t="s">
        <v>2281</v>
      </c>
      <c r="B172" s="97"/>
      <c r="C172" s="117" t="s">
        <v>204</v>
      </c>
      <c r="D172" s="139" t="s">
        <v>173</v>
      </c>
      <c r="E172" s="60">
        <v>384587.14</v>
      </c>
      <c r="F172" s="60">
        <v>399600</v>
      </c>
      <c r="G172" s="60">
        <v>423600</v>
      </c>
      <c r="H172" s="60">
        <v>448700</v>
      </c>
      <c r="I172" s="60">
        <v>472100</v>
      </c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/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1"/>
      <c r="CQ172" s="181"/>
      <c r="CR172" s="181"/>
      <c r="CS172" s="181"/>
      <c r="CT172" s="181"/>
      <c r="CU172" s="181"/>
      <c r="CV172" s="181"/>
      <c r="CW172" s="181"/>
      <c r="CX172" s="181"/>
      <c r="CY172" s="181"/>
      <c r="CZ172" s="181"/>
      <c r="DA172" s="181"/>
      <c r="DB172" s="181"/>
      <c r="DC172" s="181"/>
      <c r="DD172" s="181"/>
      <c r="DE172" s="181"/>
      <c r="DF172" s="181"/>
      <c r="DG172" s="181"/>
      <c r="DH172" s="181"/>
      <c r="DI172" s="181"/>
      <c r="DJ172" s="181"/>
      <c r="DK172" s="181"/>
      <c r="DL172" s="181"/>
      <c r="DM172" s="181"/>
      <c r="DN172" s="181"/>
      <c r="DO172" s="181"/>
      <c r="DP172" s="181"/>
      <c r="DQ172" s="181"/>
      <c r="DR172" s="181"/>
      <c r="DS172" s="181"/>
      <c r="DT172" s="181"/>
      <c r="DU172" s="181"/>
      <c r="DV172" s="181"/>
      <c r="DW172" s="181"/>
      <c r="DX172" s="181"/>
      <c r="DY172" s="181"/>
      <c r="DZ172" s="181"/>
      <c r="EA172" s="181"/>
      <c r="EB172" s="181"/>
      <c r="EC172" s="181"/>
      <c r="ED172" s="181"/>
      <c r="EE172" s="181"/>
      <c r="EF172" s="181"/>
      <c r="EG172" s="181"/>
      <c r="EH172" s="181"/>
      <c r="EI172" s="181"/>
      <c r="EJ172" s="181"/>
      <c r="EK172" s="181"/>
      <c r="EL172" s="181"/>
      <c r="EM172" s="181"/>
      <c r="EN172" s="181"/>
      <c r="EO172" s="181"/>
      <c r="EP172" s="181"/>
      <c r="EQ172" s="181"/>
      <c r="ER172" s="181"/>
      <c r="ES172" s="181"/>
      <c r="ET172" s="181"/>
      <c r="EU172" s="181"/>
      <c r="EV172" s="181"/>
      <c r="EW172" s="181"/>
      <c r="EX172" s="181"/>
      <c r="EY172" s="181"/>
      <c r="EZ172" s="181"/>
      <c r="FA172" s="181"/>
      <c r="FB172" s="181"/>
      <c r="FC172" s="181"/>
      <c r="FD172" s="181"/>
      <c r="FE172" s="181"/>
      <c r="FF172" s="181"/>
      <c r="FG172" s="181"/>
      <c r="FH172" s="181"/>
      <c r="FI172" s="181"/>
      <c r="FJ172" s="181"/>
      <c r="FK172" s="181"/>
      <c r="FL172" s="181"/>
      <c r="FM172" s="181"/>
      <c r="FN172" s="181"/>
      <c r="FO172" s="181"/>
      <c r="FP172" s="181"/>
      <c r="FQ172" s="181"/>
      <c r="FR172" s="181"/>
      <c r="FS172" s="181"/>
      <c r="FT172" s="181"/>
      <c r="FU172" s="181"/>
      <c r="FV172" s="181"/>
      <c r="FW172" s="181"/>
      <c r="FX172" s="181"/>
      <c r="FY172" s="181"/>
      <c r="FZ172" s="181"/>
      <c r="GA172" s="181"/>
      <c r="GB172" s="181"/>
      <c r="GC172" s="181"/>
      <c r="GD172" s="181"/>
      <c r="GE172" s="181"/>
      <c r="GF172" s="181"/>
      <c r="GG172" s="181"/>
      <c r="GH172" s="181"/>
      <c r="GI172" s="181"/>
      <c r="GJ172" s="181"/>
      <c r="GK172" s="181"/>
      <c r="GL172" s="181"/>
      <c r="GM172" s="181"/>
      <c r="GN172" s="181"/>
      <c r="GO172" s="181"/>
      <c r="GP172" s="181"/>
      <c r="GQ172" s="181"/>
      <c r="GR172" s="181"/>
      <c r="GS172" s="181"/>
      <c r="GT172" s="181"/>
      <c r="GU172" s="181"/>
      <c r="GV172" s="181"/>
      <c r="GW172" s="181"/>
      <c r="GX172" s="181"/>
      <c r="GY172" s="181"/>
      <c r="GZ172" s="181"/>
      <c r="HA172" s="181"/>
      <c r="HB172" s="181"/>
      <c r="HC172" s="181"/>
      <c r="HD172" s="181"/>
      <c r="HE172" s="181"/>
      <c r="HF172" s="181"/>
      <c r="HG172" s="181"/>
      <c r="HH172" s="181"/>
      <c r="HI172" s="181"/>
      <c r="HJ172" s="181"/>
      <c r="HK172" s="181"/>
      <c r="HL172" s="181"/>
      <c r="HM172" s="181"/>
      <c r="HN172" s="181"/>
      <c r="HO172" s="181"/>
      <c r="HP172" s="181"/>
      <c r="HQ172" s="181"/>
      <c r="HR172" s="181"/>
      <c r="HS172" s="181"/>
    </row>
    <row r="173" spans="1:244" s="173" customFormat="1" ht="15.75" hidden="1" customHeight="1">
      <c r="A173" s="97" t="s">
        <v>2282</v>
      </c>
      <c r="B173" s="97"/>
      <c r="C173" s="117" t="s">
        <v>206</v>
      </c>
      <c r="D173" s="139" t="s">
        <v>173</v>
      </c>
      <c r="E173" s="60">
        <v>17135.990000000002</v>
      </c>
      <c r="F173" s="60">
        <v>17600</v>
      </c>
      <c r="G173" s="60">
        <v>18700</v>
      </c>
      <c r="H173" s="60">
        <v>19800</v>
      </c>
      <c r="I173" s="60">
        <v>20900</v>
      </c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1"/>
      <c r="CQ173" s="181"/>
      <c r="CR173" s="181"/>
      <c r="CS173" s="181"/>
      <c r="CT173" s="181"/>
      <c r="CU173" s="181"/>
      <c r="CV173" s="181"/>
      <c r="CW173" s="181"/>
      <c r="CX173" s="181"/>
      <c r="CY173" s="181"/>
      <c r="CZ173" s="181"/>
      <c r="DA173" s="181"/>
      <c r="DB173" s="181"/>
      <c r="DC173" s="181"/>
      <c r="DD173" s="181"/>
      <c r="DE173" s="181"/>
      <c r="DF173" s="181"/>
      <c r="DG173" s="181"/>
      <c r="DH173" s="181"/>
      <c r="DI173" s="181"/>
      <c r="DJ173" s="181"/>
      <c r="DK173" s="181"/>
      <c r="DL173" s="181"/>
      <c r="DM173" s="181"/>
      <c r="DN173" s="181"/>
      <c r="DO173" s="181"/>
      <c r="DP173" s="181"/>
      <c r="DQ173" s="181"/>
      <c r="DR173" s="181"/>
      <c r="DS173" s="181"/>
      <c r="DT173" s="181"/>
      <c r="DU173" s="181"/>
      <c r="DV173" s="181"/>
      <c r="DW173" s="181"/>
      <c r="DX173" s="181"/>
      <c r="DY173" s="181"/>
      <c r="DZ173" s="181"/>
      <c r="EA173" s="181"/>
      <c r="EB173" s="181"/>
      <c r="EC173" s="181"/>
      <c r="ED173" s="181"/>
      <c r="EE173" s="181"/>
      <c r="EF173" s="181"/>
      <c r="EG173" s="181"/>
      <c r="EH173" s="181"/>
      <c r="EI173" s="181"/>
      <c r="EJ173" s="181"/>
      <c r="EK173" s="181"/>
      <c r="EL173" s="181"/>
      <c r="EM173" s="181"/>
      <c r="EN173" s="181"/>
      <c r="EO173" s="181"/>
      <c r="EP173" s="181"/>
      <c r="EQ173" s="181"/>
      <c r="ER173" s="181"/>
      <c r="ES173" s="181"/>
      <c r="ET173" s="181"/>
      <c r="EU173" s="181"/>
      <c r="EV173" s="181"/>
      <c r="EW173" s="181"/>
      <c r="EX173" s="181"/>
      <c r="EY173" s="181"/>
      <c r="EZ173" s="181"/>
      <c r="FA173" s="181"/>
      <c r="FB173" s="181"/>
      <c r="FC173" s="181"/>
      <c r="FD173" s="181"/>
      <c r="FE173" s="181"/>
      <c r="FF173" s="181"/>
      <c r="FG173" s="181"/>
      <c r="FH173" s="181"/>
      <c r="FI173" s="181"/>
      <c r="FJ173" s="181"/>
      <c r="FK173" s="181"/>
      <c r="FL173" s="181"/>
      <c r="FM173" s="181"/>
      <c r="FN173" s="181"/>
      <c r="FO173" s="181"/>
      <c r="FP173" s="181"/>
      <c r="FQ173" s="181"/>
      <c r="FR173" s="181"/>
      <c r="FS173" s="181"/>
      <c r="FT173" s="181"/>
      <c r="FU173" s="181"/>
      <c r="FV173" s="181"/>
      <c r="FW173" s="181"/>
      <c r="FX173" s="181"/>
      <c r="FY173" s="181"/>
      <c r="FZ173" s="181"/>
      <c r="GA173" s="181"/>
      <c r="GB173" s="181"/>
      <c r="GC173" s="181"/>
      <c r="GD173" s="181"/>
      <c r="GE173" s="181"/>
      <c r="GF173" s="181"/>
      <c r="GG173" s="181"/>
      <c r="GH173" s="181"/>
      <c r="GI173" s="181"/>
      <c r="GJ173" s="181"/>
      <c r="GK173" s="181"/>
      <c r="GL173" s="181"/>
      <c r="GM173" s="181"/>
      <c r="GN173" s="181"/>
      <c r="GO173" s="181"/>
      <c r="GP173" s="181"/>
      <c r="GQ173" s="181"/>
      <c r="GR173" s="181"/>
      <c r="GS173" s="181"/>
      <c r="GT173" s="181"/>
      <c r="GU173" s="181"/>
      <c r="GV173" s="181"/>
      <c r="GW173" s="181"/>
      <c r="GX173" s="181"/>
      <c r="GY173" s="181"/>
      <c r="GZ173" s="181"/>
      <c r="HA173" s="181"/>
      <c r="HB173" s="181"/>
      <c r="HC173" s="181"/>
      <c r="HD173" s="181"/>
      <c r="HE173" s="181"/>
      <c r="HF173" s="181"/>
      <c r="HG173" s="181"/>
      <c r="HH173" s="181"/>
      <c r="HI173" s="181"/>
      <c r="HJ173" s="181"/>
      <c r="HK173" s="181"/>
      <c r="HL173" s="181"/>
      <c r="HM173" s="181"/>
      <c r="HN173" s="181"/>
      <c r="HO173" s="181"/>
      <c r="HP173" s="181"/>
      <c r="HQ173" s="181"/>
      <c r="HR173" s="181"/>
      <c r="HS173" s="181"/>
    </row>
    <row r="174" spans="1:244" s="137" customFormat="1" ht="14.25" customHeight="1">
      <c r="A174" s="99" t="s">
        <v>2283</v>
      </c>
      <c r="B174" s="99"/>
      <c r="C174" s="116" t="s">
        <v>2284</v>
      </c>
      <c r="D174" s="136"/>
      <c r="E174" s="58">
        <f>E175</f>
        <v>48406.34</v>
      </c>
      <c r="F174" s="58">
        <f>F175</f>
        <v>45900</v>
      </c>
      <c r="G174" s="58">
        <f>G175</f>
        <v>47800</v>
      </c>
      <c r="H174" s="58">
        <f>H175</f>
        <v>49600</v>
      </c>
      <c r="I174" s="58">
        <f>I175</f>
        <v>52200</v>
      </c>
      <c r="HT174" s="138"/>
      <c r="HU174" s="138"/>
      <c r="HV174" s="138"/>
      <c r="HW174" s="138"/>
      <c r="HX174" s="138"/>
      <c r="HY174" s="138"/>
      <c r="HZ174" s="138"/>
      <c r="IA174" s="138"/>
      <c r="IB174" s="138"/>
      <c r="IC174" s="138"/>
      <c r="ID174" s="138"/>
      <c r="IE174" s="138"/>
      <c r="IF174" s="138"/>
      <c r="IG174" s="138"/>
      <c r="IH174" s="138"/>
      <c r="II174" s="138"/>
      <c r="IJ174" s="138"/>
    </row>
    <row r="175" spans="1:244" s="137" customFormat="1" ht="14.25" customHeight="1">
      <c r="A175" s="99" t="s">
        <v>2285</v>
      </c>
      <c r="B175" s="99"/>
      <c r="C175" s="116" t="s">
        <v>2286</v>
      </c>
      <c r="D175" s="136" t="s">
        <v>173</v>
      </c>
      <c r="E175" s="60">
        <v>48406.34</v>
      </c>
      <c r="F175" s="60">
        <v>45900</v>
      </c>
      <c r="G175" s="60">
        <v>47800</v>
      </c>
      <c r="H175" s="60">
        <v>49600</v>
      </c>
      <c r="I175" s="60">
        <v>52200</v>
      </c>
      <c r="HT175" s="138"/>
      <c r="HU175" s="138"/>
      <c r="HV175" s="138"/>
      <c r="HW175" s="138"/>
      <c r="HX175" s="138"/>
      <c r="HY175" s="138"/>
      <c r="HZ175" s="138"/>
      <c r="IA175" s="138"/>
      <c r="IB175" s="138"/>
      <c r="IC175" s="138"/>
      <c r="ID175" s="138"/>
      <c r="IE175" s="138"/>
      <c r="IF175" s="138"/>
      <c r="IG175" s="138"/>
      <c r="IH175" s="138"/>
      <c r="II175" s="138"/>
      <c r="IJ175" s="138"/>
    </row>
    <row r="176" spans="1:244" s="20" customFormat="1" ht="23.25" customHeight="1">
      <c r="A176" s="99" t="s">
        <v>2287</v>
      </c>
      <c r="B176" s="99"/>
      <c r="C176" s="116" t="s">
        <v>2288</v>
      </c>
      <c r="D176" s="136"/>
      <c r="E176" s="58">
        <f>E177</f>
        <v>28040.77</v>
      </c>
      <c r="F176" s="58">
        <f>F177</f>
        <v>28800</v>
      </c>
      <c r="G176" s="58">
        <f>G177</f>
        <v>30600</v>
      </c>
      <c r="H176" s="58">
        <f>H177</f>
        <v>32400</v>
      </c>
      <c r="I176" s="58">
        <f>I177</f>
        <v>34100</v>
      </c>
      <c r="HT176" s="106"/>
      <c r="HU176" s="106"/>
      <c r="HV176" s="106"/>
      <c r="HW176" s="106"/>
      <c r="HX176" s="106"/>
      <c r="HY176" s="106"/>
      <c r="HZ176" s="106"/>
      <c r="IA176" s="106"/>
      <c r="IB176" s="106"/>
      <c r="IC176" s="106"/>
      <c r="ID176" s="106"/>
      <c r="IE176" s="106"/>
      <c r="IF176" s="106"/>
      <c r="IG176" s="106"/>
      <c r="IH176" s="106"/>
      <c r="II176" s="106"/>
      <c r="IJ176" s="106"/>
    </row>
    <row r="177" spans="1:244" s="20" customFormat="1" ht="25.5" customHeight="1">
      <c r="A177" s="99" t="s">
        <v>2289</v>
      </c>
      <c r="B177" s="99"/>
      <c r="C177" s="116" t="s">
        <v>2290</v>
      </c>
      <c r="D177" s="136" t="s">
        <v>173</v>
      </c>
      <c r="E177" s="60">
        <v>28040.77</v>
      </c>
      <c r="F177" s="60">
        <v>28800</v>
      </c>
      <c r="G177" s="60">
        <v>30600</v>
      </c>
      <c r="H177" s="60">
        <v>32400</v>
      </c>
      <c r="I177" s="60">
        <v>34100</v>
      </c>
      <c r="HT177" s="106"/>
      <c r="HU177" s="106"/>
      <c r="HV177" s="106"/>
      <c r="HW177" s="106"/>
      <c r="HX177" s="106"/>
      <c r="HY177" s="106"/>
      <c r="HZ177" s="106"/>
      <c r="IA177" s="106"/>
      <c r="IB177" s="106"/>
      <c r="IC177" s="106"/>
      <c r="ID177" s="106"/>
      <c r="IE177" s="106"/>
      <c r="IF177" s="106"/>
      <c r="IG177" s="106"/>
      <c r="IH177" s="106"/>
      <c r="II177" s="106"/>
      <c r="IJ177" s="106"/>
    </row>
    <row r="178" spans="1:244" s="137" customFormat="1" ht="14.25" customHeight="1">
      <c r="A178" s="99" t="s">
        <v>2291</v>
      </c>
      <c r="B178" s="99"/>
      <c r="C178" s="116" t="s">
        <v>2292</v>
      </c>
      <c r="D178" s="136"/>
      <c r="E178" s="58">
        <f>E179</f>
        <v>2836291.56</v>
      </c>
      <c r="F178" s="58">
        <f>F179</f>
        <v>3012200</v>
      </c>
      <c r="G178" s="58">
        <f>G179</f>
        <v>3133200</v>
      </c>
      <c r="H178" s="58">
        <f>H179</f>
        <v>3256400</v>
      </c>
      <c r="I178" s="58">
        <f>I179</f>
        <v>3427000</v>
      </c>
      <c r="HT178" s="138"/>
      <c r="HU178" s="138"/>
      <c r="HV178" s="138"/>
      <c r="HW178" s="138"/>
      <c r="HX178" s="138"/>
      <c r="HY178" s="138"/>
      <c r="HZ178" s="138"/>
      <c r="IA178" s="138"/>
      <c r="IB178" s="138"/>
      <c r="IC178" s="138"/>
      <c r="ID178" s="138"/>
      <c r="IE178" s="138"/>
      <c r="IF178" s="138"/>
      <c r="IG178" s="138"/>
      <c r="IH178" s="138"/>
      <c r="II178" s="138"/>
      <c r="IJ178" s="138"/>
    </row>
    <row r="179" spans="1:244" s="137" customFormat="1" ht="14.25" customHeight="1">
      <c r="A179" s="99" t="s">
        <v>2293</v>
      </c>
      <c r="B179" s="99"/>
      <c r="C179" s="116" t="s">
        <v>2294</v>
      </c>
      <c r="D179" s="136" t="s">
        <v>173</v>
      </c>
      <c r="E179" s="60">
        <v>2836291.56</v>
      </c>
      <c r="F179" s="60">
        <v>3012200</v>
      </c>
      <c r="G179" s="60">
        <v>3133200</v>
      </c>
      <c r="H179" s="60">
        <v>3256400</v>
      </c>
      <c r="I179" s="60">
        <v>3427000</v>
      </c>
      <c r="HT179" s="138"/>
      <c r="HU179" s="138"/>
      <c r="HV179" s="138"/>
      <c r="HW179" s="138"/>
      <c r="HX179" s="138"/>
      <c r="HY179" s="138"/>
      <c r="HZ179" s="138"/>
      <c r="IA179" s="138"/>
      <c r="IB179" s="138"/>
      <c r="IC179" s="138"/>
      <c r="ID179" s="138"/>
      <c r="IE179" s="138"/>
      <c r="IF179" s="138"/>
      <c r="IG179" s="138"/>
      <c r="IH179" s="138"/>
      <c r="II179" s="138"/>
      <c r="IJ179" s="138"/>
    </row>
    <row r="180" spans="1:244" s="137" customFormat="1" ht="18" customHeight="1">
      <c r="A180" s="99" t="s">
        <v>2295</v>
      </c>
      <c r="B180" s="99"/>
      <c r="C180" s="116" t="s">
        <v>2296</v>
      </c>
      <c r="D180" s="136"/>
      <c r="E180" s="58">
        <f>E181</f>
        <v>8429263.9100000001</v>
      </c>
      <c r="F180" s="58">
        <f>F181</f>
        <v>8797000</v>
      </c>
      <c r="G180" s="58">
        <f>G181</f>
        <v>9149000</v>
      </c>
      <c r="H180" s="58">
        <f>H181</f>
        <v>9515000</v>
      </c>
      <c r="I180" s="58">
        <f>I181</f>
        <v>10014500</v>
      </c>
      <c r="HT180" s="138"/>
      <c r="HU180" s="138"/>
      <c r="HV180" s="138"/>
      <c r="HW180" s="138"/>
      <c r="HX180" s="138"/>
      <c r="HY180" s="138"/>
      <c r="HZ180" s="138"/>
      <c r="IA180" s="138"/>
      <c r="IB180" s="138"/>
      <c r="IC180" s="138"/>
      <c r="ID180" s="138"/>
      <c r="IE180" s="138"/>
      <c r="IF180" s="138"/>
      <c r="IG180" s="138"/>
      <c r="IH180" s="138"/>
      <c r="II180" s="138"/>
      <c r="IJ180" s="138"/>
    </row>
    <row r="181" spans="1:244" s="138" customFormat="1" ht="18.75" customHeight="1">
      <c r="A181" s="99" t="s">
        <v>2297</v>
      </c>
      <c r="B181" s="99"/>
      <c r="C181" s="116" t="s">
        <v>2296</v>
      </c>
      <c r="D181" s="136"/>
      <c r="E181" s="58">
        <f>SUM(E182:E185)</f>
        <v>8429263.9100000001</v>
      </c>
      <c r="F181" s="58">
        <f>SUM(F182:F185)</f>
        <v>8797000</v>
      </c>
      <c r="G181" s="58">
        <f>SUM(G182:G185)</f>
        <v>9149000</v>
      </c>
      <c r="H181" s="58">
        <f>SUM(H182:H185)</f>
        <v>9515000</v>
      </c>
      <c r="I181" s="58">
        <f>SUM(I182:I185)</f>
        <v>10014500</v>
      </c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  <c r="BV181" s="140"/>
      <c r="BW181" s="140"/>
      <c r="BX181" s="140"/>
      <c r="BY181" s="140"/>
      <c r="BZ181" s="140"/>
      <c r="CA181" s="140"/>
      <c r="CB181" s="140"/>
      <c r="CC181" s="140"/>
      <c r="CD181" s="140"/>
      <c r="CE181" s="140"/>
      <c r="CF181" s="140"/>
      <c r="CG181" s="140"/>
      <c r="CH181" s="140"/>
      <c r="CI181" s="140"/>
      <c r="CJ181" s="140"/>
      <c r="CK181" s="140"/>
      <c r="CL181" s="140"/>
      <c r="CM181" s="140"/>
      <c r="CN181" s="140"/>
      <c r="CO181" s="140"/>
      <c r="CP181" s="140"/>
      <c r="CQ181" s="140"/>
      <c r="CR181" s="140"/>
      <c r="CS181" s="140"/>
      <c r="CT181" s="140"/>
      <c r="CU181" s="140"/>
      <c r="CV181" s="140"/>
      <c r="CW181" s="140"/>
      <c r="CX181" s="140"/>
      <c r="CY181" s="140"/>
      <c r="CZ181" s="140"/>
      <c r="DA181" s="140"/>
      <c r="DB181" s="140"/>
      <c r="DC181" s="140"/>
      <c r="DD181" s="140"/>
      <c r="DE181" s="140"/>
      <c r="DF181" s="140"/>
      <c r="DG181" s="140"/>
      <c r="DH181" s="140"/>
      <c r="DI181" s="140"/>
      <c r="DJ181" s="140"/>
      <c r="DK181" s="140"/>
      <c r="DL181" s="140"/>
      <c r="DM181" s="140"/>
      <c r="DN181" s="140"/>
      <c r="DO181" s="140"/>
      <c r="DP181" s="140"/>
      <c r="DQ181" s="140"/>
      <c r="DR181" s="140"/>
      <c r="DS181" s="140"/>
      <c r="DT181" s="140"/>
      <c r="DU181" s="140"/>
      <c r="DV181" s="140"/>
      <c r="DW181" s="140"/>
      <c r="DX181" s="140"/>
      <c r="DY181" s="140"/>
      <c r="DZ181" s="140"/>
      <c r="EA181" s="140"/>
      <c r="EB181" s="140"/>
      <c r="EC181" s="140"/>
      <c r="ED181" s="140"/>
      <c r="EE181" s="140"/>
      <c r="EF181" s="140"/>
      <c r="EG181" s="140"/>
      <c r="EH181" s="140"/>
      <c r="EI181" s="140"/>
      <c r="EJ181" s="140"/>
      <c r="EK181" s="140"/>
      <c r="EL181" s="140"/>
      <c r="EM181" s="140"/>
      <c r="EN181" s="140"/>
      <c r="EO181" s="140"/>
      <c r="EP181" s="140"/>
      <c r="EQ181" s="140"/>
      <c r="ER181" s="140"/>
      <c r="ES181" s="140"/>
      <c r="ET181" s="140"/>
      <c r="EU181" s="140"/>
      <c r="EV181" s="140"/>
      <c r="EW181" s="140"/>
      <c r="EX181" s="140"/>
      <c r="EY181" s="140"/>
      <c r="EZ181" s="140"/>
      <c r="FA181" s="140"/>
      <c r="FB181" s="140"/>
      <c r="FC181" s="140"/>
      <c r="FD181" s="140"/>
      <c r="FE181" s="140"/>
      <c r="FF181" s="140"/>
      <c r="FG181" s="140"/>
      <c r="FH181" s="140"/>
      <c r="FI181" s="140"/>
      <c r="FJ181" s="140"/>
      <c r="FK181" s="140"/>
      <c r="FL181" s="140"/>
      <c r="FM181" s="140"/>
      <c r="FN181" s="140"/>
      <c r="FO181" s="140"/>
      <c r="FP181" s="140"/>
      <c r="FQ181" s="140"/>
      <c r="FR181" s="140"/>
      <c r="FS181" s="140"/>
      <c r="FT181" s="140"/>
      <c r="FU181" s="140"/>
      <c r="FV181" s="140"/>
      <c r="FW181" s="140"/>
      <c r="FX181" s="140"/>
      <c r="FY181" s="140"/>
      <c r="FZ181" s="140"/>
      <c r="GA181" s="140"/>
      <c r="GB181" s="140"/>
      <c r="GC181" s="140"/>
      <c r="GD181" s="140"/>
      <c r="GE181" s="140"/>
      <c r="GF181" s="140"/>
      <c r="GG181" s="140"/>
      <c r="GH181" s="140"/>
      <c r="GI181" s="140"/>
      <c r="GJ181" s="140"/>
      <c r="GK181" s="140"/>
      <c r="GL181" s="140"/>
      <c r="GM181" s="140"/>
      <c r="GN181" s="140"/>
      <c r="GO181" s="140"/>
      <c r="GP181" s="140"/>
      <c r="GQ181" s="140"/>
      <c r="GR181" s="140"/>
      <c r="GS181" s="140"/>
      <c r="GT181" s="140"/>
      <c r="GU181" s="140"/>
      <c r="GV181" s="140"/>
      <c r="GW181" s="140"/>
      <c r="GX181" s="140"/>
      <c r="GY181" s="140"/>
      <c r="GZ181" s="140"/>
      <c r="HA181" s="140"/>
      <c r="HB181" s="140"/>
      <c r="HC181" s="140"/>
      <c r="HD181" s="140"/>
      <c r="HE181" s="140"/>
      <c r="HF181" s="140"/>
      <c r="HG181" s="140"/>
      <c r="HH181" s="140"/>
      <c r="HI181" s="140"/>
      <c r="HJ181" s="140"/>
      <c r="HK181" s="140"/>
      <c r="HL181" s="140"/>
      <c r="HM181" s="140"/>
      <c r="HN181" s="140"/>
      <c r="HO181" s="140"/>
      <c r="HP181" s="140"/>
      <c r="HQ181" s="140"/>
      <c r="HR181" s="140"/>
      <c r="HS181" s="140"/>
    </row>
    <row r="182" spans="1:244" s="137" customFormat="1" ht="24.75" hidden="1" customHeight="1">
      <c r="A182" s="97" t="s">
        <v>2298</v>
      </c>
      <c r="B182" s="97"/>
      <c r="C182" s="117" t="s">
        <v>2299</v>
      </c>
      <c r="D182" s="136" t="s">
        <v>224</v>
      </c>
      <c r="E182" s="60">
        <v>8255366.0899999999</v>
      </c>
      <c r="F182" s="60">
        <v>8630000</v>
      </c>
      <c r="G182" s="60">
        <v>8974800</v>
      </c>
      <c r="H182" s="60">
        <v>9334000</v>
      </c>
      <c r="I182" s="60">
        <v>9824000</v>
      </c>
      <c r="HT182" s="138"/>
      <c r="HU182" s="138"/>
      <c r="HV182" s="138"/>
      <c r="HW182" s="138"/>
      <c r="HX182" s="138"/>
      <c r="HY182" s="138"/>
      <c r="HZ182" s="138"/>
      <c r="IA182" s="138"/>
      <c r="IB182" s="138"/>
      <c r="IC182" s="138"/>
      <c r="ID182" s="138"/>
      <c r="IE182" s="138"/>
      <c r="IF182" s="138"/>
      <c r="IG182" s="138"/>
      <c r="IH182" s="138"/>
      <c r="II182" s="138"/>
      <c r="IJ182" s="138"/>
    </row>
    <row r="183" spans="1:244" s="196" customFormat="1" ht="18" hidden="1">
      <c r="A183" s="97" t="s">
        <v>2300</v>
      </c>
      <c r="B183" s="97"/>
      <c r="C183" s="117" t="s">
        <v>2301</v>
      </c>
      <c r="D183" s="136" t="s">
        <v>224</v>
      </c>
      <c r="E183" s="60">
        <v>4921.74</v>
      </c>
      <c r="F183" s="60">
        <v>5500</v>
      </c>
      <c r="G183" s="60">
        <v>5650</v>
      </c>
      <c r="H183" s="60">
        <v>5900</v>
      </c>
      <c r="I183" s="60">
        <v>6200</v>
      </c>
      <c r="HT183" s="197"/>
      <c r="HU183" s="197"/>
      <c r="HV183" s="197"/>
      <c r="HW183" s="197"/>
      <c r="HX183" s="197"/>
      <c r="HY183" s="197"/>
      <c r="HZ183" s="197"/>
      <c r="IA183" s="197"/>
      <c r="IB183" s="197"/>
      <c r="IC183" s="197"/>
      <c r="ID183" s="197"/>
      <c r="IE183" s="197"/>
      <c r="IF183" s="197"/>
      <c r="IG183" s="197"/>
      <c r="IH183" s="197"/>
      <c r="II183" s="197"/>
      <c r="IJ183" s="197"/>
    </row>
    <row r="184" spans="1:244" s="140" customFormat="1" ht="18" hidden="1">
      <c r="A184" s="97" t="s">
        <v>2302</v>
      </c>
      <c r="B184" s="97"/>
      <c r="C184" s="117" t="s">
        <v>2303</v>
      </c>
      <c r="D184" s="109" t="s">
        <v>224</v>
      </c>
      <c r="E184" s="60">
        <v>124236.41</v>
      </c>
      <c r="F184" s="60">
        <v>118400</v>
      </c>
      <c r="G184" s="60">
        <v>123750</v>
      </c>
      <c r="H184" s="60">
        <v>128700</v>
      </c>
      <c r="I184" s="60">
        <v>135500</v>
      </c>
      <c r="HT184" s="138"/>
      <c r="HU184" s="138"/>
      <c r="HV184" s="138"/>
      <c r="HW184" s="138"/>
      <c r="HX184" s="138"/>
      <c r="HY184" s="138"/>
      <c r="HZ184" s="138"/>
      <c r="IA184" s="138"/>
      <c r="IB184" s="138"/>
      <c r="IC184" s="138"/>
      <c r="ID184" s="138"/>
      <c r="IE184" s="138"/>
      <c r="IF184" s="138"/>
      <c r="IG184" s="138"/>
      <c r="IH184" s="138"/>
      <c r="II184" s="138"/>
      <c r="IJ184" s="138"/>
    </row>
    <row r="185" spans="1:244" s="138" customFormat="1" ht="17.25" hidden="1" customHeight="1">
      <c r="A185" s="97" t="s">
        <v>2304</v>
      </c>
      <c r="B185" s="97"/>
      <c r="C185" s="117" t="s">
        <v>2305</v>
      </c>
      <c r="D185" s="136" t="s">
        <v>224</v>
      </c>
      <c r="E185" s="60">
        <v>44739.67</v>
      </c>
      <c r="F185" s="60">
        <v>43100</v>
      </c>
      <c r="G185" s="60">
        <v>44800</v>
      </c>
      <c r="H185" s="60">
        <v>46400</v>
      </c>
      <c r="I185" s="60">
        <v>48800</v>
      </c>
    </row>
    <row r="186" spans="1:244" ht="14.25" customHeight="1">
      <c r="A186" s="129" t="s">
        <v>2306</v>
      </c>
      <c r="B186" s="129"/>
      <c r="C186" s="130" t="s">
        <v>227</v>
      </c>
      <c r="D186" s="131"/>
      <c r="E186" s="128">
        <f>E187+E199+E340</f>
        <v>46355865.890000001</v>
      </c>
      <c r="F186" s="128">
        <f>F187+F199+F340</f>
        <v>33673367</v>
      </c>
      <c r="G186" s="128">
        <f>G187+G199+G340</f>
        <v>32756205.829999998</v>
      </c>
      <c r="H186" s="128">
        <f>H187+H199+H340</f>
        <v>32212489.699999999</v>
      </c>
      <c r="I186" s="128">
        <f>I187+I199+I340</f>
        <v>33838080</v>
      </c>
    </row>
    <row r="187" spans="1:244" s="20" customFormat="1" ht="13.5" customHeight="1">
      <c r="A187" s="99" t="s">
        <v>2307</v>
      </c>
      <c r="B187" s="99"/>
      <c r="C187" s="116" t="s">
        <v>2308</v>
      </c>
      <c r="D187" s="136"/>
      <c r="E187" s="58">
        <f>E188+E194</f>
        <v>856787.98</v>
      </c>
      <c r="F187" s="58">
        <f>F188+F194</f>
        <v>890000</v>
      </c>
      <c r="G187" s="58">
        <f>G188+G194</f>
        <v>922700</v>
      </c>
      <c r="H187" s="58">
        <f>H188+H194</f>
        <v>959600</v>
      </c>
      <c r="I187" s="58">
        <f>I188+I194</f>
        <v>1009900</v>
      </c>
      <c r="HT187" s="106"/>
      <c r="HU187" s="106"/>
      <c r="HV187" s="106"/>
      <c r="HW187" s="106"/>
      <c r="HX187" s="106"/>
      <c r="HY187" s="106"/>
      <c r="HZ187" s="106"/>
      <c r="IA187" s="106"/>
      <c r="IB187" s="106"/>
      <c r="IC187" s="106"/>
      <c r="ID187" s="106"/>
      <c r="IE187" s="106"/>
      <c r="IF187" s="106"/>
      <c r="IG187" s="106"/>
      <c r="IH187" s="106"/>
      <c r="II187" s="106"/>
      <c r="IJ187" s="106"/>
    </row>
    <row r="188" spans="1:244" ht="18.75" customHeight="1">
      <c r="A188" s="99" t="s">
        <v>2309</v>
      </c>
      <c r="B188" s="99"/>
      <c r="C188" s="116" t="s">
        <v>2310</v>
      </c>
      <c r="D188" s="136"/>
      <c r="E188" s="58">
        <f>E189</f>
        <v>18427.489999999998</v>
      </c>
      <c r="F188" s="58">
        <f>F189</f>
        <v>21500</v>
      </c>
      <c r="G188" s="58">
        <f>G189</f>
        <v>22300</v>
      </c>
      <c r="H188" s="58">
        <f>H189</f>
        <v>23200</v>
      </c>
      <c r="I188" s="58">
        <f>I189</f>
        <v>24400</v>
      </c>
    </row>
    <row r="189" spans="1:244" s="20" customFormat="1" ht="15.75" customHeight="1">
      <c r="A189" s="99" t="s">
        <v>2311</v>
      </c>
      <c r="B189" s="99"/>
      <c r="C189" s="116" t="s">
        <v>2312</v>
      </c>
      <c r="D189" s="136"/>
      <c r="E189" s="58">
        <f>E190+E192</f>
        <v>18427.489999999998</v>
      </c>
      <c r="F189" s="58">
        <f>F190+F192</f>
        <v>21500</v>
      </c>
      <c r="G189" s="58">
        <f>G190+G192</f>
        <v>22300</v>
      </c>
      <c r="H189" s="58">
        <f>H190+H192</f>
        <v>23200</v>
      </c>
      <c r="I189" s="58">
        <f>I190+I192</f>
        <v>24400</v>
      </c>
      <c r="HT189" s="106"/>
      <c r="HU189" s="106"/>
      <c r="HV189" s="106"/>
      <c r="HW189" s="106"/>
      <c r="HX189" s="106"/>
      <c r="HY189" s="106"/>
      <c r="HZ189" s="106"/>
      <c r="IA189" s="106"/>
      <c r="IB189" s="106"/>
      <c r="IC189" s="106"/>
      <c r="ID189" s="106"/>
      <c r="IE189" s="106"/>
      <c r="IF189" s="106"/>
      <c r="IG189" s="106"/>
      <c r="IH189" s="106"/>
      <c r="II189" s="106"/>
      <c r="IJ189" s="106"/>
    </row>
    <row r="190" spans="1:244" s="137" customFormat="1" ht="16.5" customHeight="1">
      <c r="A190" s="99" t="s">
        <v>2313</v>
      </c>
      <c r="B190" s="99"/>
      <c r="C190" s="116" t="s">
        <v>2314</v>
      </c>
      <c r="D190" s="136"/>
      <c r="E190" s="58">
        <f>E191</f>
        <v>18351.23</v>
      </c>
      <c r="F190" s="58">
        <f>F191</f>
        <v>21470</v>
      </c>
      <c r="G190" s="58">
        <f>G191</f>
        <v>22270</v>
      </c>
      <c r="H190" s="58">
        <f>H191</f>
        <v>23170</v>
      </c>
      <c r="I190" s="58">
        <f>I191</f>
        <v>24370</v>
      </c>
      <c r="HT190" s="138"/>
      <c r="HU190" s="138"/>
      <c r="HV190" s="138"/>
      <c r="HW190" s="138"/>
      <c r="HX190" s="138"/>
      <c r="HY190" s="138"/>
      <c r="HZ190" s="138"/>
      <c r="IA190" s="138"/>
      <c r="IB190" s="138"/>
      <c r="IC190" s="138"/>
      <c r="ID190" s="138"/>
      <c r="IE190" s="138"/>
      <c r="IF190" s="138"/>
      <c r="IG190" s="138"/>
      <c r="IH190" s="138"/>
      <c r="II190" s="138"/>
      <c r="IJ190" s="138"/>
    </row>
    <row r="191" spans="1:244" s="137" customFormat="1" ht="13.5" customHeight="1">
      <c r="A191" s="99" t="s">
        <v>2315</v>
      </c>
      <c r="B191" s="99"/>
      <c r="C191" s="116" t="s">
        <v>233</v>
      </c>
      <c r="D191" s="136" t="s">
        <v>29</v>
      </c>
      <c r="E191" s="58">
        <v>18351.23</v>
      </c>
      <c r="F191" s="58">
        <v>21470</v>
      </c>
      <c r="G191" s="58">
        <v>22270</v>
      </c>
      <c r="H191" s="58">
        <v>23170</v>
      </c>
      <c r="I191" s="58">
        <v>24370</v>
      </c>
      <c r="HT191" s="138"/>
      <c r="HU191" s="138"/>
      <c r="HV191" s="138"/>
      <c r="HW191" s="138"/>
      <c r="HX191" s="138"/>
      <c r="HY191" s="138"/>
      <c r="HZ191" s="138"/>
      <c r="IA191" s="138"/>
      <c r="IB191" s="138"/>
      <c r="IC191" s="138"/>
      <c r="ID191" s="138"/>
      <c r="IE191" s="138"/>
      <c r="IF191" s="138"/>
      <c r="IG191" s="138"/>
      <c r="IH191" s="138"/>
      <c r="II191" s="138"/>
      <c r="IJ191" s="138"/>
    </row>
    <row r="192" spans="1:244" s="137" customFormat="1" ht="13.5" customHeight="1">
      <c r="A192" s="99" t="s">
        <v>2316</v>
      </c>
      <c r="B192" s="99"/>
      <c r="C192" s="116" t="s">
        <v>2317</v>
      </c>
      <c r="D192" s="136"/>
      <c r="E192" s="58">
        <f>E193</f>
        <v>76.260000000000005</v>
      </c>
      <c r="F192" s="58">
        <f>F193</f>
        <v>30</v>
      </c>
      <c r="G192" s="58">
        <f>G193</f>
        <v>30</v>
      </c>
      <c r="H192" s="58">
        <f>H193</f>
        <v>30</v>
      </c>
      <c r="I192" s="58">
        <f>I193</f>
        <v>30</v>
      </c>
      <c r="HT192" s="138"/>
      <c r="HU192" s="138"/>
      <c r="HV192" s="138"/>
      <c r="HW192" s="138"/>
      <c r="HX192" s="138"/>
      <c r="HY192" s="138"/>
      <c r="HZ192" s="138"/>
      <c r="IA192" s="138"/>
      <c r="IB192" s="138"/>
      <c r="IC192" s="138"/>
      <c r="ID192" s="138"/>
      <c r="IE192" s="138"/>
      <c r="IF192" s="138"/>
      <c r="IG192" s="138"/>
      <c r="IH192" s="138"/>
      <c r="II192" s="138"/>
      <c r="IJ192" s="138"/>
    </row>
    <row r="193" spans="1:244" s="137" customFormat="1" ht="13.5" customHeight="1">
      <c r="A193" s="99" t="s">
        <v>2318</v>
      </c>
      <c r="B193" s="99"/>
      <c r="C193" s="116" t="s">
        <v>233</v>
      </c>
      <c r="D193" s="136" t="s">
        <v>29</v>
      </c>
      <c r="E193" s="58">
        <v>76.260000000000005</v>
      </c>
      <c r="F193" s="58">
        <v>30</v>
      </c>
      <c r="G193" s="58">
        <v>30</v>
      </c>
      <c r="H193" s="58">
        <v>30</v>
      </c>
      <c r="I193" s="58">
        <v>30</v>
      </c>
      <c r="HT193" s="138"/>
      <c r="HU193" s="138"/>
      <c r="HV193" s="138"/>
      <c r="HW193" s="138"/>
      <c r="HX193" s="138"/>
      <c r="HY193" s="138"/>
      <c r="HZ193" s="138"/>
      <c r="IA193" s="138"/>
      <c r="IB193" s="138"/>
      <c r="IC193" s="138"/>
      <c r="ID193" s="138"/>
      <c r="IE193" s="138"/>
      <c r="IF193" s="138"/>
      <c r="IG193" s="138"/>
      <c r="IH193" s="138"/>
      <c r="II193" s="138"/>
      <c r="IJ193" s="138"/>
    </row>
    <row r="194" spans="1:244" s="137" customFormat="1" ht="21.75" customHeight="1">
      <c r="A194" s="99" t="s">
        <v>2319</v>
      </c>
      <c r="B194" s="99"/>
      <c r="C194" s="116" t="s">
        <v>2320</v>
      </c>
      <c r="D194" s="136"/>
      <c r="E194" s="58">
        <f>E195</f>
        <v>838360.49</v>
      </c>
      <c r="F194" s="58">
        <f t="shared" ref="F194:I195" si="4">F195</f>
        <v>868500</v>
      </c>
      <c r="G194" s="58">
        <f t="shared" si="4"/>
        <v>900400</v>
      </c>
      <c r="H194" s="58">
        <f t="shared" si="4"/>
        <v>936400</v>
      </c>
      <c r="I194" s="58">
        <f t="shared" si="4"/>
        <v>985500</v>
      </c>
      <c r="HT194" s="138"/>
      <c r="HU194" s="138"/>
      <c r="HV194" s="138"/>
      <c r="HW194" s="138"/>
      <c r="HX194" s="138"/>
      <c r="HY194" s="138"/>
      <c r="HZ194" s="138"/>
      <c r="IA194" s="138"/>
      <c r="IB194" s="138"/>
      <c r="IC194" s="138"/>
      <c r="ID194" s="138"/>
      <c r="IE194" s="138"/>
      <c r="IF194" s="138"/>
      <c r="IG194" s="138"/>
      <c r="IH194" s="138"/>
      <c r="II194" s="138"/>
      <c r="IJ194" s="138"/>
    </row>
    <row r="195" spans="1:244" s="137" customFormat="1" ht="24.75" customHeight="1">
      <c r="A195" s="99" t="s">
        <v>2321</v>
      </c>
      <c r="B195" s="99"/>
      <c r="C195" s="116" t="s">
        <v>2320</v>
      </c>
      <c r="D195" s="136"/>
      <c r="E195" s="58">
        <f>E196</f>
        <v>838360.49</v>
      </c>
      <c r="F195" s="58">
        <f t="shared" si="4"/>
        <v>868500</v>
      </c>
      <c r="G195" s="58">
        <f t="shared" si="4"/>
        <v>900400</v>
      </c>
      <c r="H195" s="58">
        <f t="shared" si="4"/>
        <v>936400</v>
      </c>
      <c r="I195" s="58">
        <f t="shared" si="4"/>
        <v>985500</v>
      </c>
      <c r="HT195" s="138"/>
      <c r="HU195" s="138"/>
      <c r="HV195" s="138"/>
      <c r="HW195" s="138"/>
      <c r="HX195" s="138"/>
      <c r="HY195" s="138"/>
      <c r="HZ195" s="138"/>
      <c r="IA195" s="138"/>
      <c r="IB195" s="138"/>
      <c r="IC195" s="138"/>
      <c r="ID195" s="138"/>
      <c r="IE195" s="138"/>
      <c r="IF195" s="138"/>
      <c r="IG195" s="138"/>
      <c r="IH195" s="138"/>
      <c r="II195" s="138"/>
      <c r="IJ195" s="138"/>
    </row>
    <row r="196" spans="1:244" s="137" customFormat="1" ht="26.25" customHeight="1">
      <c r="A196" s="99" t="s">
        <v>2322</v>
      </c>
      <c r="B196" s="99"/>
      <c r="C196" s="116" t="s">
        <v>2320</v>
      </c>
      <c r="D196" s="136"/>
      <c r="E196" s="58">
        <f>E197+E198</f>
        <v>838360.49</v>
      </c>
      <c r="F196" s="58">
        <f>F197+F198</f>
        <v>868500</v>
      </c>
      <c r="G196" s="58">
        <f>G197+G198</f>
        <v>900400</v>
      </c>
      <c r="H196" s="58">
        <f>H197+H198</f>
        <v>936400</v>
      </c>
      <c r="I196" s="58">
        <f>I197+I198</f>
        <v>985500</v>
      </c>
      <c r="HT196" s="138"/>
      <c r="HU196" s="138"/>
      <c r="HV196" s="138"/>
      <c r="HW196" s="138"/>
      <c r="HX196" s="138"/>
      <c r="HY196" s="138"/>
      <c r="HZ196" s="138"/>
      <c r="IA196" s="138"/>
      <c r="IB196" s="138"/>
      <c r="IC196" s="138"/>
      <c r="ID196" s="138"/>
      <c r="IE196" s="138"/>
      <c r="IF196" s="138"/>
      <c r="IG196" s="138"/>
      <c r="IH196" s="138"/>
      <c r="II196" s="138"/>
      <c r="IJ196" s="138"/>
    </row>
    <row r="197" spans="1:244" s="137" customFormat="1" ht="13.5" customHeight="1">
      <c r="A197" s="99" t="s">
        <v>2323</v>
      </c>
      <c r="B197" s="99"/>
      <c r="C197" s="116" t="s">
        <v>2324</v>
      </c>
      <c r="D197" s="136" t="s">
        <v>29</v>
      </c>
      <c r="E197" s="58">
        <v>638360.49</v>
      </c>
      <c r="F197" s="58">
        <v>660000</v>
      </c>
      <c r="G197" s="58">
        <v>683560</v>
      </c>
      <c r="H197" s="58">
        <v>710900</v>
      </c>
      <c r="I197" s="58">
        <v>748200</v>
      </c>
      <c r="HT197" s="138"/>
      <c r="HU197" s="138"/>
      <c r="HV197" s="138"/>
      <c r="HW197" s="138"/>
      <c r="HX197" s="138"/>
      <c r="HY197" s="138"/>
      <c r="HZ197" s="138"/>
      <c r="IA197" s="138"/>
      <c r="IB197" s="138"/>
      <c r="IC197" s="138"/>
      <c r="ID197" s="138"/>
      <c r="IE197" s="138"/>
      <c r="IF197" s="138"/>
      <c r="IG197" s="138"/>
      <c r="IH197" s="138"/>
      <c r="II197" s="138"/>
      <c r="IJ197" s="138"/>
    </row>
    <row r="198" spans="1:244" s="137" customFormat="1" ht="13.5" customHeight="1">
      <c r="A198" s="99" t="s">
        <v>2325</v>
      </c>
      <c r="B198" s="99"/>
      <c r="C198" s="116" t="s">
        <v>2326</v>
      </c>
      <c r="D198" s="136" t="s">
        <v>29</v>
      </c>
      <c r="E198" s="58">
        <v>200000</v>
      </c>
      <c r="F198" s="58">
        <v>208500</v>
      </c>
      <c r="G198" s="58">
        <v>216840</v>
      </c>
      <c r="H198" s="58">
        <v>225500</v>
      </c>
      <c r="I198" s="58">
        <v>237300</v>
      </c>
      <c r="HT198" s="138"/>
      <c r="HU198" s="138"/>
      <c r="HV198" s="138"/>
      <c r="HW198" s="138"/>
      <c r="HX198" s="138"/>
      <c r="HY198" s="138"/>
      <c r="HZ198" s="138"/>
      <c r="IA198" s="138"/>
      <c r="IB198" s="138"/>
      <c r="IC198" s="138"/>
      <c r="ID198" s="138"/>
      <c r="IE198" s="138"/>
      <c r="IF198" s="138"/>
      <c r="IG198" s="138"/>
      <c r="IH198" s="138"/>
      <c r="II198" s="138"/>
      <c r="IJ198" s="138"/>
    </row>
    <row r="199" spans="1:244" s="20" customFormat="1" ht="13.5" customHeight="1">
      <c r="A199" s="99" t="s">
        <v>2327</v>
      </c>
      <c r="B199" s="99"/>
      <c r="C199" s="116" t="s">
        <v>2328</v>
      </c>
      <c r="D199" s="136"/>
      <c r="E199" s="58">
        <f>E200+E337</f>
        <v>45065960.030000001</v>
      </c>
      <c r="F199" s="58">
        <f>F200</f>
        <v>31283367</v>
      </c>
      <c r="G199" s="58">
        <f>G200</f>
        <v>29877505.829999998</v>
      </c>
      <c r="H199" s="58">
        <f>H200</f>
        <v>28702889.699999999</v>
      </c>
      <c r="I199" s="58">
        <f>I200</f>
        <v>30148180</v>
      </c>
      <c r="HT199" s="106"/>
      <c r="HU199" s="106"/>
      <c r="HV199" s="106"/>
      <c r="HW199" s="106"/>
      <c r="HX199" s="106"/>
      <c r="HY199" s="106"/>
      <c r="HZ199" s="106"/>
      <c r="IA199" s="106"/>
      <c r="IB199" s="106"/>
      <c r="IC199" s="106"/>
      <c r="ID199" s="106"/>
      <c r="IE199" s="106"/>
      <c r="IF199" s="106"/>
      <c r="IG199" s="106"/>
      <c r="IH199" s="106"/>
      <c r="II199" s="106"/>
      <c r="IJ199" s="106"/>
    </row>
    <row r="200" spans="1:244" ht="13.5" customHeight="1">
      <c r="A200" s="99" t="s">
        <v>2329</v>
      </c>
      <c r="B200" s="99"/>
      <c r="C200" s="116" t="s">
        <v>2330</v>
      </c>
      <c r="D200" s="136"/>
      <c r="E200" s="58">
        <f>E201+E331</f>
        <v>45065368.25</v>
      </c>
      <c r="F200" s="58">
        <f>F201+F331</f>
        <v>31283367</v>
      </c>
      <c r="G200" s="58">
        <f>G201+G331</f>
        <v>29877505.829999998</v>
      </c>
      <c r="H200" s="58">
        <f>H201+H331</f>
        <v>28702889.699999999</v>
      </c>
      <c r="I200" s="58">
        <f>I201+I331</f>
        <v>30148180</v>
      </c>
    </row>
    <row r="201" spans="1:244" s="20" customFormat="1" ht="13.5" customHeight="1">
      <c r="A201" s="99" t="s">
        <v>2331</v>
      </c>
      <c r="B201" s="99"/>
      <c r="C201" s="116" t="s">
        <v>245</v>
      </c>
      <c r="D201" s="136"/>
      <c r="E201" s="58">
        <f>E202</f>
        <v>6076894.4900000002</v>
      </c>
      <c r="F201" s="58">
        <f>F202</f>
        <v>5479677</v>
      </c>
      <c r="G201" s="58">
        <f>G202</f>
        <v>5687005.8300000001</v>
      </c>
      <c r="H201" s="58">
        <f>H202</f>
        <v>6088989.7000000002</v>
      </c>
      <c r="I201" s="58">
        <f>I202</f>
        <v>6346580</v>
      </c>
      <c r="HT201" s="106"/>
      <c r="HU201" s="106"/>
      <c r="HV201" s="106"/>
      <c r="HW201" s="106"/>
      <c r="HX201" s="106"/>
      <c r="HY201" s="106"/>
      <c r="HZ201" s="106"/>
      <c r="IA201" s="106"/>
      <c r="IB201" s="106"/>
      <c r="IC201" s="106"/>
      <c r="ID201" s="106"/>
      <c r="IE201" s="106"/>
      <c r="IF201" s="106"/>
      <c r="IG201" s="106"/>
      <c r="IH201" s="106"/>
      <c r="II201" s="106"/>
      <c r="IJ201" s="106"/>
    </row>
    <row r="202" spans="1:244" s="20" customFormat="1" ht="13.5" customHeight="1">
      <c r="A202" s="99" t="s">
        <v>2332</v>
      </c>
      <c r="B202" s="99"/>
      <c r="C202" s="116" t="s">
        <v>2333</v>
      </c>
      <c r="D202" s="136"/>
      <c r="E202" s="58">
        <f>SUM(E203+E325)</f>
        <v>6076894.4900000002</v>
      </c>
      <c r="F202" s="58">
        <f>SUM(F203+F325)</f>
        <v>5479677</v>
      </c>
      <c r="G202" s="58">
        <f>SUM(G203+G325)</f>
        <v>5687005.8300000001</v>
      </c>
      <c r="H202" s="58">
        <f>SUM(H203+H325)</f>
        <v>6088989.7000000002</v>
      </c>
      <c r="I202" s="58">
        <f>SUM(I203+I325)</f>
        <v>6346580</v>
      </c>
      <c r="HT202" s="106"/>
      <c r="HU202" s="106"/>
      <c r="HV202" s="106"/>
      <c r="HW202" s="106"/>
      <c r="HX202" s="106"/>
      <c r="HY202" s="106"/>
      <c r="HZ202" s="106"/>
      <c r="IA202" s="106"/>
      <c r="IB202" s="106"/>
      <c r="IC202" s="106"/>
      <c r="ID202" s="106"/>
      <c r="IE202" s="106"/>
      <c r="IF202" s="106"/>
      <c r="IG202" s="106"/>
      <c r="IH202" s="106"/>
      <c r="II202" s="106"/>
      <c r="IJ202" s="106"/>
    </row>
    <row r="203" spans="1:244" s="20" customFormat="1" ht="13.5" customHeight="1">
      <c r="A203" s="99" t="s">
        <v>2334</v>
      </c>
      <c r="B203" s="99"/>
      <c r="C203" s="116" t="s">
        <v>2335</v>
      </c>
      <c r="D203" s="136"/>
      <c r="E203" s="58">
        <f>SUM(E204+E205+E240+E241+E242+E243+E258+E279+E280)</f>
        <v>3913123.75</v>
      </c>
      <c r="F203" s="58">
        <f>SUM(F204+F205+F240+F241+F242+F243+F258+F279+F280)</f>
        <v>2500047</v>
      </c>
      <c r="G203" s="58">
        <f>SUM(G204+G205+G240+G241+G242+G243+G258+G279+G280)</f>
        <v>2636290</v>
      </c>
      <c r="H203" s="58">
        <f>SUM(H204+H205+H240+H241+H242+H243+H258+H279+H280)</f>
        <v>2909990</v>
      </c>
      <c r="I203" s="58">
        <f>SUM(I204+I205+I240+I241+I242+I243+I258+I279+I280)</f>
        <v>3062200</v>
      </c>
      <c r="HT203" s="106"/>
      <c r="HU203" s="106"/>
      <c r="HV203" s="106"/>
      <c r="HW203" s="106"/>
      <c r="HX203" s="106"/>
      <c r="HY203" s="106"/>
      <c r="HZ203" s="106"/>
      <c r="IA203" s="106"/>
      <c r="IB203" s="106"/>
      <c r="IC203" s="106"/>
      <c r="ID203" s="106"/>
      <c r="IE203" s="106"/>
      <c r="IF203" s="106"/>
      <c r="IG203" s="106"/>
      <c r="IH203" s="106"/>
      <c r="II203" s="106"/>
      <c r="IJ203" s="106"/>
    </row>
    <row r="204" spans="1:244" s="197" customFormat="1" ht="23.25" customHeight="1">
      <c r="A204" s="186" t="s">
        <v>2336</v>
      </c>
      <c r="B204" s="187"/>
      <c r="C204" s="188" t="s">
        <v>2337</v>
      </c>
      <c r="D204" s="136" t="s">
        <v>249</v>
      </c>
      <c r="E204" s="60">
        <v>325945.02</v>
      </c>
      <c r="F204" s="60">
        <v>309500</v>
      </c>
      <c r="G204" s="60">
        <v>321800</v>
      </c>
      <c r="H204" s="60">
        <v>335000</v>
      </c>
      <c r="I204" s="60">
        <v>352600</v>
      </c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  <c r="BA204" s="196"/>
      <c r="BB204" s="196"/>
      <c r="BC204" s="196"/>
      <c r="BD204" s="196"/>
      <c r="BE204" s="196"/>
      <c r="BF204" s="196"/>
      <c r="BG204" s="196"/>
      <c r="BH204" s="196"/>
      <c r="BI204" s="196"/>
      <c r="BJ204" s="196"/>
      <c r="BK204" s="196"/>
      <c r="BL204" s="196"/>
      <c r="BM204" s="196"/>
      <c r="BN204" s="196"/>
      <c r="BO204" s="196"/>
      <c r="BP204" s="196"/>
      <c r="BQ204" s="196"/>
      <c r="BR204" s="196"/>
      <c r="BS204" s="196"/>
      <c r="BT204" s="196"/>
      <c r="BU204" s="196"/>
      <c r="BV204" s="196"/>
      <c r="BW204" s="196"/>
      <c r="BX204" s="196"/>
      <c r="BY204" s="196"/>
      <c r="BZ204" s="196"/>
      <c r="CA204" s="196"/>
      <c r="CB204" s="196"/>
      <c r="CC204" s="196"/>
      <c r="CD204" s="196"/>
      <c r="CE204" s="196"/>
      <c r="CF204" s="196"/>
      <c r="CG204" s="196"/>
      <c r="CH204" s="196"/>
      <c r="CI204" s="196"/>
      <c r="CJ204" s="196"/>
      <c r="CK204" s="196"/>
      <c r="CL204" s="196"/>
      <c r="CM204" s="196"/>
      <c r="CN204" s="196"/>
      <c r="CO204" s="196"/>
      <c r="CP204" s="196"/>
      <c r="CQ204" s="196"/>
      <c r="CR204" s="196"/>
      <c r="CS204" s="196"/>
      <c r="CT204" s="196"/>
      <c r="CU204" s="196"/>
      <c r="CV204" s="196"/>
      <c r="CW204" s="196"/>
      <c r="CX204" s="196"/>
      <c r="CY204" s="196"/>
      <c r="CZ204" s="196"/>
      <c r="DA204" s="196"/>
      <c r="DB204" s="196"/>
      <c r="DC204" s="196"/>
      <c r="DD204" s="196"/>
      <c r="DE204" s="196"/>
      <c r="DF204" s="196"/>
      <c r="DG204" s="196"/>
      <c r="DH204" s="196"/>
      <c r="DI204" s="196"/>
      <c r="DJ204" s="196"/>
      <c r="DK204" s="196"/>
      <c r="DL204" s="196"/>
      <c r="DM204" s="196"/>
      <c r="DN204" s="196"/>
      <c r="DO204" s="196"/>
      <c r="DP204" s="196"/>
      <c r="DQ204" s="196"/>
      <c r="DR204" s="196"/>
      <c r="DS204" s="196"/>
      <c r="DT204" s="196"/>
      <c r="DU204" s="196"/>
      <c r="DV204" s="196"/>
      <c r="DW204" s="196"/>
      <c r="DX204" s="196"/>
      <c r="DY204" s="196"/>
      <c r="DZ204" s="196"/>
      <c r="EA204" s="196"/>
      <c r="EB204" s="196"/>
      <c r="EC204" s="196"/>
      <c r="ED204" s="196"/>
      <c r="EE204" s="196"/>
      <c r="EF204" s="196"/>
      <c r="EG204" s="196"/>
      <c r="EH204" s="196"/>
      <c r="EI204" s="196"/>
      <c r="EJ204" s="196"/>
      <c r="EK204" s="196"/>
      <c r="EL204" s="196"/>
      <c r="EM204" s="196"/>
      <c r="EN204" s="196"/>
      <c r="EO204" s="196"/>
      <c r="EP204" s="196"/>
      <c r="EQ204" s="196"/>
      <c r="ER204" s="196"/>
      <c r="ES204" s="196"/>
      <c r="ET204" s="196"/>
      <c r="EU204" s="196"/>
      <c r="EV204" s="196"/>
      <c r="EW204" s="196"/>
      <c r="EX204" s="196"/>
      <c r="EY204" s="196"/>
      <c r="EZ204" s="196"/>
      <c r="FA204" s="196"/>
      <c r="FB204" s="196"/>
      <c r="FC204" s="196"/>
      <c r="FD204" s="196"/>
      <c r="FE204" s="196"/>
      <c r="FF204" s="196"/>
      <c r="FG204" s="196"/>
      <c r="FH204" s="196"/>
      <c r="FI204" s="196"/>
      <c r="FJ204" s="196"/>
      <c r="FK204" s="196"/>
      <c r="FL204" s="196"/>
      <c r="FM204" s="196"/>
      <c r="FN204" s="196"/>
      <c r="FO204" s="196"/>
      <c r="FP204" s="196"/>
      <c r="FQ204" s="196"/>
      <c r="FR204" s="196"/>
      <c r="FS204" s="196"/>
      <c r="FT204" s="196"/>
      <c r="FU204" s="196"/>
      <c r="FV204" s="196"/>
      <c r="FW204" s="196"/>
      <c r="FX204" s="196"/>
      <c r="FY204" s="196"/>
      <c r="FZ204" s="196"/>
      <c r="GA204" s="196"/>
      <c r="GB204" s="196"/>
      <c r="GC204" s="196"/>
      <c r="GD204" s="196"/>
      <c r="GE204" s="196"/>
      <c r="GF204" s="196"/>
      <c r="GG204" s="196"/>
      <c r="GH204" s="196"/>
      <c r="GI204" s="196"/>
      <c r="GJ204" s="196"/>
      <c r="GK204" s="196"/>
      <c r="GL204" s="196"/>
      <c r="GM204" s="196"/>
      <c r="GN204" s="196"/>
      <c r="GO204" s="196"/>
      <c r="GP204" s="196"/>
      <c r="GQ204" s="196"/>
      <c r="GR204" s="196"/>
      <c r="GS204" s="196"/>
      <c r="GT204" s="196"/>
      <c r="GU204" s="196"/>
      <c r="GV204" s="196"/>
      <c r="GW204" s="196"/>
      <c r="GX204" s="196"/>
      <c r="GY204" s="196"/>
      <c r="GZ204" s="196"/>
      <c r="HA204" s="196"/>
      <c r="HB204" s="196"/>
      <c r="HC204" s="196"/>
      <c r="HD204" s="196"/>
      <c r="HE204" s="196"/>
      <c r="HF204" s="196"/>
      <c r="HG204" s="196"/>
      <c r="HH204" s="196"/>
      <c r="HI204" s="196"/>
      <c r="HJ204" s="196"/>
      <c r="HK204" s="196"/>
      <c r="HL204" s="196"/>
      <c r="HM204" s="196"/>
      <c r="HN204" s="196"/>
      <c r="HO204" s="196"/>
      <c r="HP204" s="196"/>
      <c r="HQ204" s="196"/>
      <c r="HR204" s="196"/>
      <c r="HS204" s="196"/>
    </row>
    <row r="205" spans="1:244" s="173" customFormat="1" ht="22.5" customHeight="1">
      <c r="A205" s="186" t="s">
        <v>2338</v>
      </c>
      <c r="B205" s="187"/>
      <c r="C205" s="188" t="s">
        <v>2339</v>
      </c>
      <c r="D205" s="136"/>
      <c r="E205" s="58">
        <f>SUM(E206:E239)</f>
        <v>377116.34999999992</v>
      </c>
      <c r="F205" s="58">
        <f>SUM(F206:F239)</f>
        <v>277200</v>
      </c>
      <c r="G205" s="58">
        <f>SUM(G206:G239)</f>
        <v>288100</v>
      </c>
      <c r="H205" s="58">
        <f>SUM(H206:H239)</f>
        <v>300150</v>
      </c>
      <c r="I205" s="58">
        <v>316000</v>
      </c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1"/>
      <c r="BH205" s="181"/>
      <c r="BI205" s="181"/>
      <c r="BJ205" s="181"/>
      <c r="BK205" s="181"/>
      <c r="BL205" s="181"/>
      <c r="BM205" s="181"/>
      <c r="BN205" s="181"/>
      <c r="BO205" s="181"/>
      <c r="BP205" s="181"/>
      <c r="BQ205" s="181"/>
      <c r="BR205" s="181"/>
      <c r="BS205" s="181"/>
      <c r="BT205" s="181"/>
      <c r="BU205" s="181"/>
      <c r="BV205" s="181"/>
      <c r="BW205" s="181"/>
      <c r="BX205" s="181"/>
      <c r="BY205" s="181"/>
      <c r="BZ205" s="181"/>
      <c r="CA205" s="181"/>
      <c r="CB205" s="181"/>
      <c r="CC205" s="181"/>
      <c r="CD205" s="181"/>
      <c r="CE205" s="181"/>
      <c r="CF205" s="181"/>
      <c r="CG205" s="181"/>
      <c r="CH205" s="181"/>
      <c r="CI205" s="181"/>
      <c r="CJ205" s="181"/>
      <c r="CK205" s="181"/>
      <c r="CL205" s="181"/>
      <c r="CM205" s="181"/>
      <c r="CN205" s="181"/>
      <c r="CO205" s="181"/>
      <c r="CP205" s="181"/>
      <c r="CQ205" s="181"/>
      <c r="CR205" s="181"/>
      <c r="CS205" s="181"/>
      <c r="CT205" s="181"/>
      <c r="CU205" s="181"/>
      <c r="CV205" s="181"/>
      <c r="CW205" s="181"/>
      <c r="CX205" s="181"/>
      <c r="CY205" s="181"/>
      <c r="CZ205" s="181"/>
      <c r="DA205" s="181"/>
      <c r="DB205" s="181"/>
      <c r="DC205" s="181"/>
      <c r="DD205" s="181"/>
      <c r="DE205" s="181"/>
      <c r="DF205" s="181"/>
      <c r="DG205" s="181"/>
      <c r="DH205" s="181"/>
      <c r="DI205" s="181"/>
      <c r="DJ205" s="181"/>
      <c r="DK205" s="181"/>
      <c r="DL205" s="181"/>
      <c r="DM205" s="181"/>
      <c r="DN205" s="181"/>
      <c r="DO205" s="181"/>
      <c r="DP205" s="181"/>
      <c r="DQ205" s="181"/>
      <c r="DR205" s="181"/>
      <c r="DS205" s="181"/>
      <c r="DT205" s="181"/>
      <c r="DU205" s="181"/>
      <c r="DV205" s="181"/>
      <c r="DW205" s="181"/>
      <c r="DX205" s="181"/>
      <c r="DY205" s="181"/>
      <c r="DZ205" s="181"/>
      <c r="EA205" s="181"/>
      <c r="EB205" s="181"/>
      <c r="EC205" s="181"/>
      <c r="ED205" s="181"/>
      <c r="EE205" s="181"/>
      <c r="EF205" s="181"/>
      <c r="EG205" s="181"/>
      <c r="EH205" s="181"/>
      <c r="EI205" s="181"/>
      <c r="EJ205" s="181"/>
      <c r="EK205" s="181"/>
      <c r="EL205" s="181"/>
      <c r="EM205" s="181"/>
      <c r="EN205" s="181"/>
      <c r="EO205" s="181"/>
      <c r="EP205" s="181"/>
      <c r="EQ205" s="181"/>
      <c r="ER205" s="181"/>
      <c r="ES205" s="181"/>
      <c r="ET205" s="181"/>
      <c r="EU205" s="181"/>
      <c r="EV205" s="181"/>
      <c r="EW205" s="181"/>
      <c r="EX205" s="181"/>
      <c r="EY205" s="181"/>
      <c r="EZ205" s="181"/>
      <c r="FA205" s="181"/>
      <c r="FB205" s="181"/>
      <c r="FC205" s="181"/>
      <c r="FD205" s="181"/>
      <c r="FE205" s="181"/>
      <c r="FF205" s="181"/>
      <c r="FG205" s="181"/>
      <c r="FH205" s="181"/>
      <c r="FI205" s="181"/>
      <c r="FJ205" s="181"/>
      <c r="FK205" s="181"/>
      <c r="FL205" s="181"/>
      <c r="FM205" s="181"/>
      <c r="FN205" s="181"/>
      <c r="FO205" s="181"/>
      <c r="FP205" s="181"/>
      <c r="FQ205" s="181"/>
      <c r="FR205" s="181"/>
      <c r="FS205" s="181"/>
      <c r="FT205" s="181"/>
      <c r="FU205" s="181"/>
      <c r="FV205" s="181"/>
      <c r="FW205" s="181"/>
      <c r="FX205" s="181"/>
      <c r="FY205" s="181"/>
      <c r="FZ205" s="181"/>
      <c r="GA205" s="181"/>
      <c r="GB205" s="181"/>
      <c r="GC205" s="181"/>
      <c r="GD205" s="181"/>
      <c r="GE205" s="181"/>
      <c r="GF205" s="181"/>
      <c r="GG205" s="181"/>
      <c r="GH205" s="181"/>
      <c r="GI205" s="181"/>
      <c r="GJ205" s="181"/>
      <c r="GK205" s="181"/>
      <c r="GL205" s="181"/>
      <c r="GM205" s="181"/>
      <c r="GN205" s="181"/>
      <c r="GO205" s="181"/>
      <c r="GP205" s="181"/>
      <c r="GQ205" s="181"/>
      <c r="GR205" s="181"/>
      <c r="GS205" s="181"/>
      <c r="GT205" s="181"/>
      <c r="GU205" s="181"/>
      <c r="GV205" s="181"/>
      <c r="GW205" s="181"/>
      <c r="GX205" s="181"/>
      <c r="GY205" s="181"/>
      <c r="GZ205" s="181"/>
      <c r="HA205" s="181"/>
      <c r="HB205" s="181"/>
      <c r="HC205" s="181"/>
      <c r="HD205" s="181"/>
      <c r="HE205" s="181"/>
      <c r="HF205" s="181"/>
      <c r="HG205" s="181"/>
      <c r="HH205" s="181"/>
      <c r="HI205" s="181"/>
      <c r="HJ205" s="181"/>
      <c r="HK205" s="181"/>
      <c r="HL205" s="181"/>
      <c r="HM205" s="181"/>
      <c r="HN205" s="181"/>
      <c r="HO205" s="181"/>
      <c r="HP205" s="181"/>
      <c r="HQ205" s="181"/>
      <c r="HR205" s="181"/>
      <c r="HS205" s="181"/>
    </row>
    <row r="206" spans="1:244" s="197" customFormat="1" ht="12.75" hidden="1" customHeight="1">
      <c r="A206" s="97" t="s">
        <v>2340</v>
      </c>
      <c r="B206" s="97"/>
      <c r="C206" s="117" t="s">
        <v>2341</v>
      </c>
      <c r="D206" s="139" t="s">
        <v>2342</v>
      </c>
      <c r="E206" s="60"/>
      <c r="F206" s="60">
        <v>32600</v>
      </c>
      <c r="G206" s="60">
        <v>34100</v>
      </c>
      <c r="H206" s="60">
        <v>35600</v>
      </c>
      <c r="I206" s="60">
        <v>37500</v>
      </c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6"/>
      <c r="AY206" s="196"/>
      <c r="AZ206" s="196"/>
      <c r="BA206" s="196"/>
      <c r="BB206" s="196"/>
      <c r="BC206" s="196"/>
      <c r="BD206" s="196"/>
      <c r="BE206" s="196"/>
      <c r="BF206" s="196"/>
      <c r="BG206" s="196"/>
      <c r="BH206" s="196"/>
      <c r="BI206" s="196"/>
      <c r="BJ206" s="196"/>
      <c r="BK206" s="196"/>
      <c r="BL206" s="196"/>
      <c r="BM206" s="196"/>
      <c r="BN206" s="196"/>
      <c r="BO206" s="196"/>
      <c r="BP206" s="196"/>
      <c r="BQ206" s="196"/>
      <c r="BR206" s="196"/>
      <c r="BS206" s="196"/>
      <c r="BT206" s="196"/>
      <c r="BU206" s="196"/>
      <c r="BV206" s="196"/>
      <c r="BW206" s="196"/>
      <c r="BX206" s="196"/>
      <c r="BY206" s="196"/>
      <c r="BZ206" s="196"/>
      <c r="CA206" s="196"/>
      <c r="CB206" s="196"/>
      <c r="CC206" s="196"/>
      <c r="CD206" s="196"/>
      <c r="CE206" s="196"/>
      <c r="CF206" s="196"/>
      <c r="CG206" s="196"/>
      <c r="CH206" s="196"/>
      <c r="CI206" s="196"/>
      <c r="CJ206" s="196"/>
      <c r="CK206" s="196"/>
      <c r="CL206" s="196"/>
      <c r="CM206" s="196"/>
      <c r="CN206" s="196"/>
      <c r="CO206" s="196"/>
      <c r="CP206" s="196"/>
      <c r="CQ206" s="196"/>
      <c r="CR206" s="196"/>
      <c r="CS206" s="196"/>
      <c r="CT206" s="196"/>
      <c r="CU206" s="196"/>
      <c r="CV206" s="196"/>
      <c r="CW206" s="196"/>
      <c r="CX206" s="196"/>
      <c r="CY206" s="196"/>
      <c r="CZ206" s="196"/>
      <c r="DA206" s="196"/>
      <c r="DB206" s="196"/>
      <c r="DC206" s="196"/>
      <c r="DD206" s="196"/>
      <c r="DE206" s="196"/>
      <c r="DF206" s="196"/>
      <c r="DG206" s="196"/>
      <c r="DH206" s="196"/>
      <c r="DI206" s="196"/>
      <c r="DJ206" s="196"/>
      <c r="DK206" s="196"/>
      <c r="DL206" s="196"/>
      <c r="DM206" s="196"/>
      <c r="DN206" s="196"/>
      <c r="DO206" s="196"/>
      <c r="DP206" s="196"/>
      <c r="DQ206" s="196"/>
      <c r="DR206" s="196"/>
      <c r="DS206" s="196"/>
      <c r="DT206" s="196"/>
      <c r="DU206" s="196"/>
      <c r="DV206" s="196"/>
      <c r="DW206" s="196"/>
      <c r="DX206" s="196"/>
      <c r="DY206" s="196"/>
      <c r="DZ206" s="196"/>
      <c r="EA206" s="196"/>
      <c r="EB206" s="196"/>
      <c r="EC206" s="196"/>
      <c r="ED206" s="196"/>
      <c r="EE206" s="196"/>
      <c r="EF206" s="196"/>
      <c r="EG206" s="196"/>
      <c r="EH206" s="196"/>
      <c r="EI206" s="196"/>
      <c r="EJ206" s="196"/>
      <c r="EK206" s="196"/>
      <c r="EL206" s="196"/>
      <c r="EM206" s="196"/>
      <c r="EN206" s="196"/>
      <c r="EO206" s="196"/>
      <c r="EP206" s="196"/>
      <c r="EQ206" s="196"/>
      <c r="ER206" s="196"/>
      <c r="ES206" s="196"/>
      <c r="ET206" s="196"/>
      <c r="EU206" s="196"/>
      <c r="EV206" s="196"/>
      <c r="EW206" s="196"/>
      <c r="EX206" s="196"/>
      <c r="EY206" s="196"/>
      <c r="EZ206" s="196"/>
      <c r="FA206" s="196"/>
      <c r="FB206" s="196"/>
      <c r="FC206" s="196"/>
      <c r="FD206" s="196"/>
      <c r="FE206" s="196"/>
      <c r="FF206" s="196"/>
      <c r="FG206" s="196"/>
      <c r="FH206" s="196"/>
      <c r="FI206" s="196"/>
      <c r="FJ206" s="196"/>
      <c r="FK206" s="196"/>
      <c r="FL206" s="196"/>
      <c r="FM206" s="196"/>
      <c r="FN206" s="196"/>
      <c r="FO206" s="196"/>
      <c r="FP206" s="196"/>
      <c r="FQ206" s="196"/>
      <c r="FR206" s="196"/>
      <c r="FS206" s="196"/>
      <c r="FT206" s="196"/>
      <c r="FU206" s="196"/>
      <c r="FV206" s="196"/>
      <c r="FW206" s="196"/>
      <c r="FX206" s="196"/>
      <c r="FY206" s="196"/>
      <c r="FZ206" s="196"/>
      <c r="GA206" s="196"/>
      <c r="GB206" s="196"/>
      <c r="GC206" s="196"/>
      <c r="GD206" s="196"/>
      <c r="GE206" s="196"/>
      <c r="GF206" s="196"/>
      <c r="GG206" s="196"/>
      <c r="GH206" s="196"/>
      <c r="GI206" s="196"/>
      <c r="GJ206" s="196"/>
      <c r="GK206" s="196"/>
      <c r="GL206" s="196"/>
      <c r="GM206" s="196"/>
      <c r="GN206" s="196"/>
      <c r="GO206" s="196"/>
      <c r="GP206" s="196"/>
      <c r="GQ206" s="196"/>
      <c r="GR206" s="196"/>
      <c r="GS206" s="196"/>
      <c r="GT206" s="196"/>
      <c r="GU206" s="196"/>
      <c r="GV206" s="196"/>
      <c r="GW206" s="196"/>
      <c r="GX206" s="196"/>
      <c r="GY206" s="196"/>
      <c r="GZ206" s="196"/>
      <c r="HA206" s="196"/>
      <c r="HB206" s="196"/>
      <c r="HC206" s="196"/>
      <c r="HD206" s="196"/>
      <c r="HE206" s="196"/>
      <c r="HF206" s="196"/>
      <c r="HG206" s="196"/>
      <c r="HH206" s="196"/>
      <c r="HI206" s="196"/>
      <c r="HJ206" s="196"/>
      <c r="HK206" s="196"/>
      <c r="HL206" s="196"/>
      <c r="HM206" s="196"/>
      <c r="HN206" s="196"/>
      <c r="HO206" s="196"/>
      <c r="HP206" s="196"/>
      <c r="HQ206" s="196"/>
      <c r="HR206" s="196"/>
      <c r="HS206" s="196"/>
    </row>
    <row r="207" spans="1:244" s="197" customFormat="1" ht="12.75" hidden="1" customHeight="1">
      <c r="A207" s="97" t="s">
        <v>2343</v>
      </c>
      <c r="B207" s="97"/>
      <c r="C207" s="117" t="s">
        <v>263</v>
      </c>
      <c r="D207" s="139" t="s">
        <v>123</v>
      </c>
      <c r="E207" s="60">
        <v>9895.02</v>
      </c>
      <c r="F207" s="60">
        <v>12500</v>
      </c>
      <c r="G207" s="60">
        <v>13000</v>
      </c>
      <c r="H207" s="60">
        <v>13500</v>
      </c>
      <c r="I207" s="60">
        <v>14200</v>
      </c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  <c r="BA207" s="196"/>
      <c r="BB207" s="196"/>
      <c r="BC207" s="196"/>
      <c r="BD207" s="196"/>
      <c r="BE207" s="196"/>
      <c r="BF207" s="196"/>
      <c r="BG207" s="196"/>
      <c r="BH207" s="196"/>
      <c r="BI207" s="196"/>
      <c r="BJ207" s="196"/>
      <c r="BK207" s="196"/>
      <c r="BL207" s="196"/>
      <c r="BM207" s="196"/>
      <c r="BN207" s="196"/>
      <c r="BO207" s="196"/>
      <c r="BP207" s="196"/>
      <c r="BQ207" s="196"/>
      <c r="BR207" s="196"/>
      <c r="BS207" s="196"/>
      <c r="BT207" s="196"/>
      <c r="BU207" s="196"/>
      <c r="BV207" s="196"/>
      <c r="BW207" s="196"/>
      <c r="BX207" s="196"/>
      <c r="BY207" s="196"/>
      <c r="BZ207" s="196"/>
      <c r="CA207" s="196"/>
      <c r="CB207" s="196"/>
      <c r="CC207" s="196"/>
      <c r="CD207" s="196"/>
      <c r="CE207" s="196"/>
      <c r="CF207" s="196"/>
      <c r="CG207" s="196"/>
      <c r="CH207" s="196"/>
      <c r="CI207" s="196"/>
      <c r="CJ207" s="196"/>
      <c r="CK207" s="196"/>
      <c r="CL207" s="196"/>
      <c r="CM207" s="196"/>
      <c r="CN207" s="196"/>
      <c r="CO207" s="196"/>
      <c r="CP207" s="196"/>
      <c r="CQ207" s="196"/>
      <c r="CR207" s="196"/>
      <c r="CS207" s="196"/>
      <c r="CT207" s="196"/>
      <c r="CU207" s="196"/>
      <c r="CV207" s="196"/>
      <c r="CW207" s="196"/>
      <c r="CX207" s="196"/>
      <c r="CY207" s="196"/>
      <c r="CZ207" s="196"/>
      <c r="DA207" s="196"/>
      <c r="DB207" s="196"/>
      <c r="DC207" s="196"/>
      <c r="DD207" s="196"/>
      <c r="DE207" s="196"/>
      <c r="DF207" s="196"/>
      <c r="DG207" s="196"/>
      <c r="DH207" s="196"/>
      <c r="DI207" s="196"/>
      <c r="DJ207" s="196"/>
      <c r="DK207" s="196"/>
      <c r="DL207" s="196"/>
      <c r="DM207" s="196"/>
      <c r="DN207" s="196"/>
      <c r="DO207" s="196"/>
      <c r="DP207" s="196"/>
      <c r="DQ207" s="196"/>
      <c r="DR207" s="196"/>
      <c r="DS207" s="196"/>
      <c r="DT207" s="196"/>
      <c r="DU207" s="196"/>
      <c r="DV207" s="196"/>
      <c r="DW207" s="196"/>
      <c r="DX207" s="196"/>
      <c r="DY207" s="196"/>
      <c r="DZ207" s="196"/>
      <c r="EA207" s="196"/>
      <c r="EB207" s="196"/>
      <c r="EC207" s="196"/>
      <c r="ED207" s="196"/>
      <c r="EE207" s="196"/>
      <c r="EF207" s="196"/>
      <c r="EG207" s="196"/>
      <c r="EH207" s="196"/>
      <c r="EI207" s="196"/>
      <c r="EJ207" s="196"/>
      <c r="EK207" s="196"/>
      <c r="EL207" s="196"/>
      <c r="EM207" s="196"/>
      <c r="EN207" s="196"/>
      <c r="EO207" s="196"/>
      <c r="EP207" s="196"/>
      <c r="EQ207" s="196"/>
      <c r="ER207" s="196"/>
      <c r="ES207" s="196"/>
      <c r="ET207" s="196"/>
      <c r="EU207" s="196"/>
      <c r="EV207" s="196"/>
      <c r="EW207" s="196"/>
      <c r="EX207" s="196"/>
      <c r="EY207" s="196"/>
      <c r="EZ207" s="196"/>
      <c r="FA207" s="196"/>
      <c r="FB207" s="196"/>
      <c r="FC207" s="196"/>
      <c r="FD207" s="196"/>
      <c r="FE207" s="196"/>
      <c r="FF207" s="196"/>
      <c r="FG207" s="196"/>
      <c r="FH207" s="196"/>
      <c r="FI207" s="196"/>
      <c r="FJ207" s="196"/>
      <c r="FK207" s="196"/>
      <c r="FL207" s="196"/>
      <c r="FM207" s="196"/>
      <c r="FN207" s="196"/>
      <c r="FO207" s="196"/>
      <c r="FP207" s="196"/>
      <c r="FQ207" s="196"/>
      <c r="FR207" s="196"/>
      <c r="FS207" s="196"/>
      <c r="FT207" s="196"/>
      <c r="FU207" s="196"/>
      <c r="FV207" s="196"/>
      <c r="FW207" s="196"/>
      <c r="FX207" s="196"/>
      <c r="FY207" s="196"/>
      <c r="FZ207" s="196"/>
      <c r="GA207" s="196"/>
      <c r="GB207" s="196"/>
      <c r="GC207" s="196"/>
      <c r="GD207" s="196"/>
      <c r="GE207" s="196"/>
      <c r="GF207" s="196"/>
      <c r="GG207" s="196"/>
      <c r="GH207" s="196"/>
      <c r="GI207" s="196"/>
      <c r="GJ207" s="196"/>
      <c r="GK207" s="196"/>
      <c r="GL207" s="196"/>
      <c r="GM207" s="196"/>
      <c r="GN207" s="196"/>
      <c r="GO207" s="196"/>
      <c r="GP207" s="196"/>
      <c r="GQ207" s="196"/>
      <c r="GR207" s="196"/>
      <c r="GS207" s="196"/>
      <c r="GT207" s="196"/>
      <c r="GU207" s="196"/>
      <c r="GV207" s="196"/>
      <c r="GW207" s="196"/>
      <c r="GX207" s="196"/>
      <c r="GY207" s="196"/>
      <c r="GZ207" s="196"/>
      <c r="HA207" s="196"/>
      <c r="HB207" s="196"/>
      <c r="HC207" s="196"/>
      <c r="HD207" s="196"/>
      <c r="HE207" s="196"/>
      <c r="HF207" s="196"/>
      <c r="HG207" s="196"/>
      <c r="HH207" s="196"/>
      <c r="HI207" s="196"/>
      <c r="HJ207" s="196"/>
      <c r="HK207" s="196"/>
      <c r="HL207" s="196"/>
      <c r="HM207" s="196"/>
      <c r="HN207" s="196"/>
      <c r="HO207" s="196"/>
      <c r="HP207" s="196"/>
      <c r="HQ207" s="196"/>
      <c r="HR207" s="196"/>
      <c r="HS207" s="196"/>
    </row>
    <row r="208" spans="1:244" s="197" customFormat="1" ht="12.75" hidden="1" customHeight="1">
      <c r="A208" s="97" t="s">
        <v>2344</v>
      </c>
      <c r="B208" s="97"/>
      <c r="C208" s="117" t="s">
        <v>269</v>
      </c>
      <c r="D208" s="139" t="s">
        <v>268</v>
      </c>
      <c r="E208" s="60">
        <v>33588.550000000003</v>
      </c>
      <c r="F208" s="60">
        <v>36600</v>
      </c>
      <c r="G208" s="60">
        <v>38200</v>
      </c>
      <c r="H208" s="60">
        <v>40000</v>
      </c>
      <c r="I208" s="60">
        <v>42100</v>
      </c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  <c r="BI208" s="196"/>
      <c r="BJ208" s="196"/>
      <c r="BK208" s="196"/>
      <c r="BL208" s="196"/>
      <c r="BM208" s="196"/>
      <c r="BN208" s="196"/>
      <c r="BO208" s="196"/>
      <c r="BP208" s="196"/>
      <c r="BQ208" s="196"/>
      <c r="BR208" s="196"/>
      <c r="BS208" s="196"/>
      <c r="BT208" s="196"/>
      <c r="BU208" s="196"/>
      <c r="BV208" s="196"/>
      <c r="BW208" s="196"/>
      <c r="BX208" s="196"/>
      <c r="BY208" s="196"/>
      <c r="BZ208" s="196"/>
      <c r="CA208" s="196"/>
      <c r="CB208" s="196"/>
      <c r="CC208" s="196"/>
      <c r="CD208" s="196"/>
      <c r="CE208" s="196"/>
      <c r="CF208" s="196"/>
      <c r="CG208" s="196"/>
      <c r="CH208" s="196"/>
      <c r="CI208" s="196"/>
      <c r="CJ208" s="196"/>
      <c r="CK208" s="196"/>
      <c r="CL208" s="196"/>
      <c r="CM208" s="196"/>
      <c r="CN208" s="196"/>
      <c r="CO208" s="196"/>
      <c r="CP208" s="196"/>
      <c r="CQ208" s="196"/>
      <c r="CR208" s="196"/>
      <c r="CS208" s="196"/>
      <c r="CT208" s="196"/>
      <c r="CU208" s="196"/>
      <c r="CV208" s="196"/>
      <c r="CW208" s="196"/>
      <c r="CX208" s="196"/>
      <c r="CY208" s="196"/>
      <c r="CZ208" s="196"/>
      <c r="DA208" s="196"/>
      <c r="DB208" s="196"/>
      <c r="DC208" s="196"/>
      <c r="DD208" s="196"/>
      <c r="DE208" s="196"/>
      <c r="DF208" s="196"/>
      <c r="DG208" s="196"/>
      <c r="DH208" s="196"/>
      <c r="DI208" s="196"/>
      <c r="DJ208" s="196"/>
      <c r="DK208" s="196"/>
      <c r="DL208" s="196"/>
      <c r="DM208" s="196"/>
      <c r="DN208" s="196"/>
      <c r="DO208" s="196"/>
      <c r="DP208" s="196"/>
      <c r="DQ208" s="196"/>
      <c r="DR208" s="196"/>
      <c r="DS208" s="196"/>
      <c r="DT208" s="196"/>
      <c r="DU208" s="196"/>
      <c r="DV208" s="196"/>
      <c r="DW208" s="196"/>
      <c r="DX208" s="196"/>
      <c r="DY208" s="196"/>
      <c r="DZ208" s="196"/>
      <c r="EA208" s="196"/>
      <c r="EB208" s="196"/>
      <c r="EC208" s="196"/>
      <c r="ED208" s="196"/>
      <c r="EE208" s="196"/>
      <c r="EF208" s="196"/>
      <c r="EG208" s="196"/>
      <c r="EH208" s="196"/>
      <c r="EI208" s="196"/>
      <c r="EJ208" s="196"/>
      <c r="EK208" s="196"/>
      <c r="EL208" s="196"/>
      <c r="EM208" s="196"/>
      <c r="EN208" s="196"/>
      <c r="EO208" s="196"/>
      <c r="EP208" s="196"/>
      <c r="EQ208" s="196"/>
      <c r="ER208" s="196"/>
      <c r="ES208" s="196"/>
      <c r="ET208" s="196"/>
      <c r="EU208" s="196"/>
      <c r="EV208" s="196"/>
      <c r="EW208" s="196"/>
      <c r="EX208" s="196"/>
      <c r="EY208" s="196"/>
      <c r="EZ208" s="196"/>
      <c r="FA208" s="196"/>
      <c r="FB208" s="196"/>
      <c r="FC208" s="196"/>
      <c r="FD208" s="196"/>
      <c r="FE208" s="196"/>
      <c r="FF208" s="196"/>
      <c r="FG208" s="196"/>
      <c r="FH208" s="196"/>
      <c r="FI208" s="196"/>
      <c r="FJ208" s="196"/>
      <c r="FK208" s="196"/>
      <c r="FL208" s="196"/>
      <c r="FM208" s="196"/>
      <c r="FN208" s="196"/>
      <c r="FO208" s="196"/>
      <c r="FP208" s="196"/>
      <c r="FQ208" s="196"/>
      <c r="FR208" s="196"/>
      <c r="FS208" s="196"/>
      <c r="FT208" s="196"/>
      <c r="FU208" s="196"/>
      <c r="FV208" s="196"/>
      <c r="FW208" s="196"/>
      <c r="FX208" s="196"/>
      <c r="FY208" s="196"/>
      <c r="FZ208" s="196"/>
      <c r="GA208" s="196"/>
      <c r="GB208" s="196"/>
      <c r="GC208" s="196"/>
      <c r="GD208" s="196"/>
      <c r="GE208" s="196"/>
      <c r="GF208" s="196"/>
      <c r="GG208" s="196"/>
      <c r="GH208" s="196"/>
      <c r="GI208" s="196"/>
      <c r="GJ208" s="196"/>
      <c r="GK208" s="196"/>
      <c r="GL208" s="196"/>
      <c r="GM208" s="196"/>
      <c r="GN208" s="196"/>
      <c r="GO208" s="196"/>
      <c r="GP208" s="196"/>
      <c r="GQ208" s="196"/>
      <c r="GR208" s="196"/>
      <c r="GS208" s="196"/>
      <c r="GT208" s="196"/>
      <c r="GU208" s="196"/>
      <c r="GV208" s="196"/>
      <c r="GW208" s="196"/>
      <c r="GX208" s="196"/>
      <c r="GY208" s="196"/>
      <c r="GZ208" s="196"/>
      <c r="HA208" s="196"/>
      <c r="HB208" s="196"/>
      <c r="HC208" s="196"/>
      <c r="HD208" s="196"/>
      <c r="HE208" s="196"/>
      <c r="HF208" s="196"/>
      <c r="HG208" s="196"/>
      <c r="HH208" s="196"/>
      <c r="HI208" s="196"/>
      <c r="HJ208" s="196"/>
      <c r="HK208" s="196"/>
      <c r="HL208" s="196"/>
      <c r="HM208" s="196"/>
      <c r="HN208" s="196"/>
      <c r="HO208" s="196"/>
      <c r="HP208" s="196"/>
      <c r="HQ208" s="196"/>
      <c r="HR208" s="196"/>
      <c r="HS208" s="196"/>
    </row>
    <row r="209" spans="1:244" s="197" customFormat="1" ht="12.75" hidden="1" customHeight="1">
      <c r="A209" s="97" t="s">
        <v>2345</v>
      </c>
      <c r="B209" s="97"/>
      <c r="C209" s="117" t="s">
        <v>2346</v>
      </c>
      <c r="D209" s="139" t="s">
        <v>2347</v>
      </c>
      <c r="E209" s="60"/>
      <c r="F209" s="60">
        <v>43600</v>
      </c>
      <c r="G209" s="60">
        <v>45400</v>
      </c>
      <c r="H209" s="60">
        <v>47150</v>
      </c>
      <c r="I209" s="60">
        <v>49600</v>
      </c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6"/>
      <c r="AY209" s="196"/>
      <c r="AZ209" s="196"/>
      <c r="BA209" s="196"/>
      <c r="BB209" s="196"/>
      <c r="BC209" s="196"/>
      <c r="BD209" s="196"/>
      <c r="BE209" s="196"/>
      <c r="BF209" s="196"/>
      <c r="BG209" s="196"/>
      <c r="BH209" s="196"/>
      <c r="BI209" s="196"/>
      <c r="BJ209" s="196"/>
      <c r="BK209" s="196"/>
      <c r="BL209" s="196"/>
      <c r="BM209" s="196"/>
      <c r="BN209" s="196"/>
      <c r="BO209" s="196"/>
      <c r="BP209" s="196"/>
      <c r="BQ209" s="196"/>
      <c r="BR209" s="196"/>
      <c r="BS209" s="196"/>
      <c r="BT209" s="196"/>
      <c r="BU209" s="196"/>
      <c r="BV209" s="196"/>
      <c r="BW209" s="196"/>
      <c r="BX209" s="196"/>
      <c r="BY209" s="196"/>
      <c r="BZ209" s="196"/>
      <c r="CA209" s="196"/>
      <c r="CB209" s="196"/>
      <c r="CC209" s="196"/>
      <c r="CD209" s="196"/>
      <c r="CE209" s="196"/>
      <c r="CF209" s="196"/>
      <c r="CG209" s="196"/>
      <c r="CH209" s="196"/>
      <c r="CI209" s="196"/>
      <c r="CJ209" s="196"/>
      <c r="CK209" s="196"/>
      <c r="CL209" s="196"/>
      <c r="CM209" s="196"/>
      <c r="CN209" s="196"/>
      <c r="CO209" s="196"/>
      <c r="CP209" s="196"/>
      <c r="CQ209" s="196"/>
      <c r="CR209" s="196"/>
      <c r="CS209" s="196"/>
      <c r="CT209" s="196"/>
      <c r="CU209" s="196"/>
      <c r="CV209" s="196"/>
      <c r="CW209" s="196"/>
      <c r="CX209" s="196"/>
      <c r="CY209" s="196"/>
      <c r="CZ209" s="196"/>
      <c r="DA209" s="196"/>
      <c r="DB209" s="196"/>
      <c r="DC209" s="196"/>
      <c r="DD209" s="196"/>
      <c r="DE209" s="196"/>
      <c r="DF209" s="196"/>
      <c r="DG209" s="196"/>
      <c r="DH209" s="196"/>
      <c r="DI209" s="196"/>
      <c r="DJ209" s="196"/>
      <c r="DK209" s="196"/>
      <c r="DL209" s="196"/>
      <c r="DM209" s="196"/>
      <c r="DN209" s="196"/>
      <c r="DO209" s="196"/>
      <c r="DP209" s="196"/>
      <c r="DQ209" s="196"/>
      <c r="DR209" s="196"/>
      <c r="DS209" s="196"/>
      <c r="DT209" s="196"/>
      <c r="DU209" s="196"/>
      <c r="DV209" s="196"/>
      <c r="DW209" s="196"/>
      <c r="DX209" s="196"/>
      <c r="DY209" s="196"/>
      <c r="DZ209" s="196"/>
      <c r="EA209" s="196"/>
      <c r="EB209" s="196"/>
      <c r="EC209" s="196"/>
      <c r="ED209" s="196"/>
      <c r="EE209" s="196"/>
      <c r="EF209" s="196"/>
      <c r="EG209" s="196"/>
      <c r="EH209" s="196"/>
      <c r="EI209" s="196"/>
      <c r="EJ209" s="196"/>
      <c r="EK209" s="196"/>
      <c r="EL209" s="196"/>
      <c r="EM209" s="196"/>
      <c r="EN209" s="196"/>
      <c r="EO209" s="196"/>
      <c r="EP209" s="196"/>
      <c r="EQ209" s="196"/>
      <c r="ER209" s="196"/>
      <c r="ES209" s="196"/>
      <c r="ET209" s="196"/>
      <c r="EU209" s="196"/>
      <c r="EV209" s="196"/>
      <c r="EW209" s="196"/>
      <c r="EX209" s="196"/>
      <c r="EY209" s="196"/>
      <c r="EZ209" s="196"/>
      <c r="FA209" s="196"/>
      <c r="FB209" s="196"/>
      <c r="FC209" s="196"/>
      <c r="FD209" s="196"/>
      <c r="FE209" s="196"/>
      <c r="FF209" s="196"/>
      <c r="FG209" s="196"/>
      <c r="FH209" s="196"/>
      <c r="FI209" s="196"/>
      <c r="FJ209" s="196"/>
      <c r="FK209" s="196"/>
      <c r="FL209" s="196"/>
      <c r="FM209" s="196"/>
      <c r="FN209" s="196"/>
      <c r="FO209" s="196"/>
      <c r="FP209" s="196"/>
      <c r="FQ209" s="196"/>
      <c r="FR209" s="196"/>
      <c r="FS209" s="196"/>
      <c r="FT209" s="196"/>
      <c r="FU209" s="196"/>
      <c r="FV209" s="196"/>
      <c r="FW209" s="196"/>
      <c r="FX209" s="196"/>
      <c r="FY209" s="196"/>
      <c r="FZ209" s="196"/>
      <c r="GA209" s="196"/>
      <c r="GB209" s="196"/>
      <c r="GC209" s="196"/>
      <c r="GD209" s="196"/>
      <c r="GE209" s="196"/>
      <c r="GF209" s="196"/>
      <c r="GG209" s="196"/>
      <c r="GH209" s="196"/>
      <c r="GI209" s="196"/>
      <c r="GJ209" s="196"/>
      <c r="GK209" s="196"/>
      <c r="GL209" s="196"/>
      <c r="GM209" s="196"/>
      <c r="GN209" s="196"/>
      <c r="GO209" s="196"/>
      <c r="GP209" s="196"/>
      <c r="GQ209" s="196"/>
      <c r="GR209" s="196"/>
      <c r="GS209" s="196"/>
      <c r="GT209" s="196"/>
      <c r="GU209" s="196"/>
      <c r="GV209" s="196"/>
      <c r="GW209" s="196"/>
      <c r="GX209" s="196"/>
      <c r="GY209" s="196"/>
      <c r="GZ209" s="196"/>
      <c r="HA209" s="196"/>
      <c r="HB209" s="196"/>
      <c r="HC209" s="196"/>
      <c r="HD209" s="196"/>
      <c r="HE209" s="196"/>
      <c r="HF209" s="196"/>
      <c r="HG209" s="196"/>
      <c r="HH209" s="196"/>
      <c r="HI209" s="196"/>
      <c r="HJ209" s="196"/>
      <c r="HK209" s="196"/>
      <c r="HL209" s="196"/>
      <c r="HM209" s="196"/>
      <c r="HN209" s="196"/>
      <c r="HO209" s="196"/>
      <c r="HP209" s="196"/>
      <c r="HQ209" s="196"/>
      <c r="HR209" s="196"/>
      <c r="HS209" s="196"/>
    </row>
    <row r="210" spans="1:244" s="197" customFormat="1" ht="12.75" hidden="1" customHeight="1">
      <c r="A210" s="97" t="s">
        <v>2348</v>
      </c>
      <c r="B210" s="97"/>
      <c r="C210" s="117" t="s">
        <v>2349</v>
      </c>
      <c r="D210" s="139" t="s">
        <v>2350</v>
      </c>
      <c r="E210" s="60"/>
      <c r="F210" s="60">
        <v>26000</v>
      </c>
      <c r="G210" s="60">
        <v>27000</v>
      </c>
      <c r="H210" s="60">
        <v>28000</v>
      </c>
      <c r="I210" s="60">
        <v>29500</v>
      </c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196"/>
      <c r="AT210" s="196"/>
      <c r="AU210" s="196"/>
      <c r="AV210" s="196"/>
      <c r="AW210" s="196"/>
      <c r="AX210" s="196"/>
      <c r="AY210" s="196"/>
      <c r="AZ210" s="196"/>
      <c r="BA210" s="196"/>
      <c r="BB210" s="196"/>
      <c r="BC210" s="196"/>
      <c r="BD210" s="196"/>
      <c r="BE210" s="196"/>
      <c r="BF210" s="196"/>
      <c r="BG210" s="196"/>
      <c r="BH210" s="196"/>
      <c r="BI210" s="196"/>
      <c r="BJ210" s="196"/>
      <c r="BK210" s="196"/>
      <c r="BL210" s="196"/>
      <c r="BM210" s="196"/>
      <c r="BN210" s="196"/>
      <c r="BO210" s="196"/>
      <c r="BP210" s="196"/>
      <c r="BQ210" s="196"/>
      <c r="BR210" s="196"/>
      <c r="BS210" s="196"/>
      <c r="BT210" s="196"/>
      <c r="BU210" s="196"/>
      <c r="BV210" s="196"/>
      <c r="BW210" s="196"/>
      <c r="BX210" s="196"/>
      <c r="BY210" s="196"/>
      <c r="BZ210" s="196"/>
      <c r="CA210" s="196"/>
      <c r="CB210" s="196"/>
      <c r="CC210" s="196"/>
      <c r="CD210" s="196"/>
      <c r="CE210" s="196"/>
      <c r="CF210" s="196"/>
      <c r="CG210" s="196"/>
      <c r="CH210" s="196"/>
      <c r="CI210" s="196"/>
      <c r="CJ210" s="196"/>
      <c r="CK210" s="196"/>
      <c r="CL210" s="196"/>
      <c r="CM210" s="196"/>
      <c r="CN210" s="196"/>
      <c r="CO210" s="196"/>
      <c r="CP210" s="196"/>
      <c r="CQ210" s="196"/>
      <c r="CR210" s="196"/>
      <c r="CS210" s="196"/>
      <c r="CT210" s="196"/>
      <c r="CU210" s="196"/>
      <c r="CV210" s="196"/>
      <c r="CW210" s="196"/>
      <c r="CX210" s="196"/>
      <c r="CY210" s="196"/>
      <c r="CZ210" s="196"/>
      <c r="DA210" s="196"/>
      <c r="DB210" s="196"/>
      <c r="DC210" s="196"/>
      <c r="DD210" s="196"/>
      <c r="DE210" s="196"/>
      <c r="DF210" s="196"/>
      <c r="DG210" s="196"/>
      <c r="DH210" s="196"/>
      <c r="DI210" s="196"/>
      <c r="DJ210" s="196"/>
      <c r="DK210" s="196"/>
      <c r="DL210" s="196"/>
      <c r="DM210" s="196"/>
      <c r="DN210" s="196"/>
      <c r="DO210" s="196"/>
      <c r="DP210" s="196"/>
      <c r="DQ210" s="196"/>
      <c r="DR210" s="196"/>
      <c r="DS210" s="196"/>
      <c r="DT210" s="196"/>
      <c r="DU210" s="196"/>
      <c r="DV210" s="196"/>
      <c r="DW210" s="196"/>
      <c r="DX210" s="196"/>
      <c r="DY210" s="196"/>
      <c r="DZ210" s="196"/>
      <c r="EA210" s="196"/>
      <c r="EB210" s="196"/>
      <c r="EC210" s="196"/>
      <c r="ED210" s="196"/>
      <c r="EE210" s="196"/>
      <c r="EF210" s="196"/>
      <c r="EG210" s="196"/>
      <c r="EH210" s="196"/>
      <c r="EI210" s="196"/>
      <c r="EJ210" s="196"/>
      <c r="EK210" s="196"/>
      <c r="EL210" s="196"/>
      <c r="EM210" s="196"/>
      <c r="EN210" s="196"/>
      <c r="EO210" s="196"/>
      <c r="EP210" s="196"/>
      <c r="EQ210" s="196"/>
      <c r="ER210" s="196"/>
      <c r="ES210" s="196"/>
      <c r="ET210" s="196"/>
      <c r="EU210" s="196"/>
      <c r="EV210" s="196"/>
      <c r="EW210" s="196"/>
      <c r="EX210" s="196"/>
      <c r="EY210" s="196"/>
      <c r="EZ210" s="196"/>
      <c r="FA210" s="196"/>
      <c r="FB210" s="196"/>
      <c r="FC210" s="196"/>
      <c r="FD210" s="196"/>
      <c r="FE210" s="196"/>
      <c r="FF210" s="196"/>
      <c r="FG210" s="196"/>
      <c r="FH210" s="196"/>
      <c r="FI210" s="196"/>
      <c r="FJ210" s="196"/>
      <c r="FK210" s="196"/>
      <c r="FL210" s="196"/>
      <c r="FM210" s="196"/>
      <c r="FN210" s="196"/>
      <c r="FO210" s="196"/>
      <c r="FP210" s="196"/>
      <c r="FQ210" s="196"/>
      <c r="FR210" s="196"/>
      <c r="FS210" s="196"/>
      <c r="FT210" s="196"/>
      <c r="FU210" s="196"/>
      <c r="FV210" s="196"/>
      <c r="FW210" s="196"/>
      <c r="FX210" s="196"/>
      <c r="FY210" s="196"/>
      <c r="FZ210" s="196"/>
      <c r="GA210" s="196"/>
      <c r="GB210" s="196"/>
      <c r="GC210" s="196"/>
      <c r="GD210" s="196"/>
      <c r="GE210" s="196"/>
      <c r="GF210" s="196"/>
      <c r="GG210" s="196"/>
      <c r="GH210" s="196"/>
      <c r="GI210" s="196"/>
      <c r="GJ210" s="196"/>
      <c r="GK210" s="196"/>
      <c r="GL210" s="196"/>
      <c r="GM210" s="196"/>
      <c r="GN210" s="196"/>
      <c r="GO210" s="196"/>
      <c r="GP210" s="196"/>
      <c r="GQ210" s="196"/>
      <c r="GR210" s="196"/>
      <c r="GS210" s="196"/>
      <c r="GT210" s="196"/>
      <c r="GU210" s="196"/>
      <c r="GV210" s="196"/>
      <c r="GW210" s="196"/>
      <c r="GX210" s="196"/>
      <c r="GY210" s="196"/>
      <c r="GZ210" s="196"/>
      <c r="HA210" s="196"/>
      <c r="HB210" s="196"/>
      <c r="HC210" s="196"/>
      <c r="HD210" s="196"/>
      <c r="HE210" s="196"/>
      <c r="HF210" s="196"/>
      <c r="HG210" s="196"/>
      <c r="HH210" s="196"/>
      <c r="HI210" s="196"/>
      <c r="HJ210" s="196"/>
      <c r="HK210" s="196"/>
      <c r="HL210" s="196"/>
      <c r="HM210" s="196"/>
      <c r="HN210" s="196"/>
      <c r="HO210" s="196"/>
      <c r="HP210" s="196"/>
      <c r="HQ210" s="196"/>
      <c r="HR210" s="196"/>
      <c r="HS210" s="196"/>
    </row>
    <row r="211" spans="1:244" s="197" customFormat="1" ht="12.75" hidden="1" customHeight="1">
      <c r="A211" s="97" t="s">
        <v>2351</v>
      </c>
      <c r="B211" s="97"/>
      <c r="C211" s="117" t="s">
        <v>2352</v>
      </c>
      <c r="D211" s="139" t="s">
        <v>2353</v>
      </c>
      <c r="E211" s="60"/>
      <c r="F211" s="60">
        <v>3400</v>
      </c>
      <c r="G211" s="60">
        <v>3500</v>
      </c>
      <c r="H211" s="60">
        <v>3600</v>
      </c>
      <c r="I211" s="60">
        <v>3800</v>
      </c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6"/>
      <c r="AY211" s="196"/>
      <c r="AZ211" s="196"/>
      <c r="BA211" s="196"/>
      <c r="BB211" s="196"/>
      <c r="BC211" s="196"/>
      <c r="BD211" s="196"/>
      <c r="BE211" s="196"/>
      <c r="BF211" s="196"/>
      <c r="BG211" s="196"/>
      <c r="BH211" s="196"/>
      <c r="BI211" s="196"/>
      <c r="BJ211" s="196"/>
      <c r="BK211" s="196"/>
      <c r="BL211" s="196"/>
      <c r="BM211" s="196"/>
      <c r="BN211" s="196"/>
      <c r="BO211" s="196"/>
      <c r="BP211" s="196"/>
      <c r="BQ211" s="196"/>
      <c r="BR211" s="196"/>
      <c r="BS211" s="196"/>
      <c r="BT211" s="196"/>
      <c r="BU211" s="196"/>
      <c r="BV211" s="196"/>
      <c r="BW211" s="196"/>
      <c r="BX211" s="196"/>
      <c r="BY211" s="196"/>
      <c r="BZ211" s="196"/>
      <c r="CA211" s="196"/>
      <c r="CB211" s="196"/>
      <c r="CC211" s="196"/>
      <c r="CD211" s="196"/>
      <c r="CE211" s="196"/>
      <c r="CF211" s="196"/>
      <c r="CG211" s="196"/>
      <c r="CH211" s="196"/>
      <c r="CI211" s="196"/>
      <c r="CJ211" s="196"/>
      <c r="CK211" s="196"/>
      <c r="CL211" s="196"/>
      <c r="CM211" s="196"/>
      <c r="CN211" s="196"/>
      <c r="CO211" s="196"/>
      <c r="CP211" s="196"/>
      <c r="CQ211" s="196"/>
      <c r="CR211" s="196"/>
      <c r="CS211" s="196"/>
      <c r="CT211" s="196"/>
      <c r="CU211" s="196"/>
      <c r="CV211" s="196"/>
      <c r="CW211" s="196"/>
      <c r="CX211" s="196"/>
      <c r="CY211" s="196"/>
      <c r="CZ211" s="196"/>
      <c r="DA211" s="196"/>
      <c r="DB211" s="196"/>
      <c r="DC211" s="196"/>
      <c r="DD211" s="196"/>
      <c r="DE211" s="196"/>
      <c r="DF211" s="196"/>
      <c r="DG211" s="196"/>
      <c r="DH211" s="196"/>
      <c r="DI211" s="196"/>
      <c r="DJ211" s="196"/>
      <c r="DK211" s="196"/>
      <c r="DL211" s="196"/>
      <c r="DM211" s="196"/>
      <c r="DN211" s="196"/>
      <c r="DO211" s="196"/>
      <c r="DP211" s="196"/>
      <c r="DQ211" s="196"/>
      <c r="DR211" s="196"/>
      <c r="DS211" s="196"/>
      <c r="DT211" s="196"/>
      <c r="DU211" s="196"/>
      <c r="DV211" s="196"/>
      <c r="DW211" s="196"/>
      <c r="DX211" s="196"/>
      <c r="DY211" s="196"/>
      <c r="DZ211" s="196"/>
      <c r="EA211" s="196"/>
      <c r="EB211" s="196"/>
      <c r="EC211" s="196"/>
      <c r="ED211" s="196"/>
      <c r="EE211" s="196"/>
      <c r="EF211" s="196"/>
      <c r="EG211" s="196"/>
      <c r="EH211" s="196"/>
      <c r="EI211" s="196"/>
      <c r="EJ211" s="196"/>
      <c r="EK211" s="196"/>
      <c r="EL211" s="196"/>
      <c r="EM211" s="196"/>
      <c r="EN211" s="196"/>
      <c r="EO211" s="196"/>
      <c r="EP211" s="196"/>
      <c r="EQ211" s="196"/>
      <c r="ER211" s="196"/>
      <c r="ES211" s="196"/>
      <c r="ET211" s="196"/>
      <c r="EU211" s="196"/>
      <c r="EV211" s="196"/>
      <c r="EW211" s="196"/>
      <c r="EX211" s="196"/>
      <c r="EY211" s="196"/>
      <c r="EZ211" s="196"/>
      <c r="FA211" s="196"/>
      <c r="FB211" s="196"/>
      <c r="FC211" s="196"/>
      <c r="FD211" s="196"/>
      <c r="FE211" s="196"/>
      <c r="FF211" s="196"/>
      <c r="FG211" s="196"/>
      <c r="FH211" s="196"/>
      <c r="FI211" s="196"/>
      <c r="FJ211" s="196"/>
      <c r="FK211" s="196"/>
      <c r="FL211" s="196"/>
      <c r="FM211" s="196"/>
      <c r="FN211" s="196"/>
      <c r="FO211" s="196"/>
      <c r="FP211" s="196"/>
      <c r="FQ211" s="196"/>
      <c r="FR211" s="196"/>
      <c r="FS211" s="196"/>
      <c r="FT211" s="196"/>
      <c r="FU211" s="196"/>
      <c r="FV211" s="196"/>
      <c r="FW211" s="196"/>
      <c r="FX211" s="196"/>
      <c r="FY211" s="196"/>
      <c r="FZ211" s="196"/>
      <c r="GA211" s="196"/>
      <c r="GB211" s="196"/>
      <c r="GC211" s="196"/>
      <c r="GD211" s="196"/>
      <c r="GE211" s="196"/>
      <c r="GF211" s="196"/>
      <c r="GG211" s="196"/>
      <c r="GH211" s="196"/>
      <c r="GI211" s="196"/>
      <c r="GJ211" s="196"/>
      <c r="GK211" s="196"/>
      <c r="GL211" s="196"/>
      <c r="GM211" s="196"/>
      <c r="GN211" s="196"/>
      <c r="GO211" s="196"/>
      <c r="GP211" s="196"/>
      <c r="GQ211" s="196"/>
      <c r="GR211" s="196"/>
      <c r="GS211" s="196"/>
      <c r="GT211" s="196"/>
      <c r="GU211" s="196"/>
      <c r="GV211" s="196"/>
      <c r="GW211" s="196"/>
      <c r="GX211" s="196"/>
      <c r="GY211" s="196"/>
      <c r="GZ211" s="196"/>
      <c r="HA211" s="196"/>
      <c r="HB211" s="196"/>
      <c r="HC211" s="196"/>
      <c r="HD211" s="196"/>
      <c r="HE211" s="196"/>
      <c r="HF211" s="196"/>
      <c r="HG211" s="196"/>
      <c r="HH211" s="196"/>
      <c r="HI211" s="196"/>
      <c r="HJ211" s="196"/>
      <c r="HK211" s="196"/>
      <c r="HL211" s="196"/>
      <c r="HM211" s="196"/>
      <c r="HN211" s="196"/>
      <c r="HO211" s="196"/>
      <c r="HP211" s="196"/>
      <c r="HQ211" s="196"/>
      <c r="HR211" s="196"/>
      <c r="HS211" s="196"/>
    </row>
    <row r="212" spans="1:244" s="197" customFormat="1" ht="12.75" hidden="1" customHeight="1">
      <c r="A212" s="97" t="s">
        <v>2354</v>
      </c>
      <c r="B212" s="97"/>
      <c r="C212" s="117" t="s">
        <v>284</v>
      </c>
      <c r="D212" s="139" t="s">
        <v>283</v>
      </c>
      <c r="E212" s="60">
        <v>16688.25</v>
      </c>
      <c r="F212" s="60">
        <v>18550</v>
      </c>
      <c r="G212" s="60">
        <v>19000</v>
      </c>
      <c r="H212" s="60">
        <v>20000</v>
      </c>
      <c r="I212" s="60">
        <v>21000</v>
      </c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196"/>
      <c r="BN212" s="196"/>
      <c r="BO212" s="196"/>
      <c r="BP212" s="196"/>
      <c r="BQ212" s="196"/>
      <c r="BR212" s="196"/>
      <c r="BS212" s="196"/>
      <c r="BT212" s="196"/>
      <c r="BU212" s="196"/>
      <c r="BV212" s="196"/>
      <c r="BW212" s="196"/>
      <c r="BX212" s="196"/>
      <c r="BY212" s="196"/>
      <c r="BZ212" s="196"/>
      <c r="CA212" s="196"/>
      <c r="CB212" s="196"/>
      <c r="CC212" s="196"/>
      <c r="CD212" s="196"/>
      <c r="CE212" s="196"/>
      <c r="CF212" s="196"/>
      <c r="CG212" s="196"/>
      <c r="CH212" s="196"/>
      <c r="CI212" s="196"/>
      <c r="CJ212" s="196"/>
      <c r="CK212" s="196"/>
      <c r="CL212" s="196"/>
      <c r="CM212" s="196"/>
      <c r="CN212" s="196"/>
      <c r="CO212" s="196"/>
      <c r="CP212" s="196"/>
      <c r="CQ212" s="196"/>
      <c r="CR212" s="196"/>
      <c r="CS212" s="196"/>
      <c r="CT212" s="196"/>
      <c r="CU212" s="196"/>
      <c r="CV212" s="196"/>
      <c r="CW212" s="196"/>
      <c r="CX212" s="196"/>
      <c r="CY212" s="196"/>
      <c r="CZ212" s="196"/>
      <c r="DA212" s="196"/>
      <c r="DB212" s="196"/>
      <c r="DC212" s="196"/>
      <c r="DD212" s="196"/>
      <c r="DE212" s="196"/>
      <c r="DF212" s="196"/>
      <c r="DG212" s="196"/>
      <c r="DH212" s="196"/>
      <c r="DI212" s="196"/>
      <c r="DJ212" s="196"/>
      <c r="DK212" s="196"/>
      <c r="DL212" s="196"/>
      <c r="DM212" s="196"/>
      <c r="DN212" s="196"/>
      <c r="DO212" s="196"/>
      <c r="DP212" s="196"/>
      <c r="DQ212" s="196"/>
      <c r="DR212" s="196"/>
      <c r="DS212" s="196"/>
      <c r="DT212" s="196"/>
      <c r="DU212" s="196"/>
      <c r="DV212" s="196"/>
      <c r="DW212" s="196"/>
      <c r="DX212" s="196"/>
      <c r="DY212" s="196"/>
      <c r="DZ212" s="196"/>
      <c r="EA212" s="196"/>
      <c r="EB212" s="196"/>
      <c r="EC212" s="196"/>
      <c r="ED212" s="196"/>
      <c r="EE212" s="196"/>
      <c r="EF212" s="196"/>
      <c r="EG212" s="196"/>
      <c r="EH212" s="196"/>
      <c r="EI212" s="196"/>
      <c r="EJ212" s="196"/>
      <c r="EK212" s="196"/>
      <c r="EL212" s="196"/>
      <c r="EM212" s="196"/>
      <c r="EN212" s="196"/>
      <c r="EO212" s="196"/>
      <c r="EP212" s="196"/>
      <c r="EQ212" s="196"/>
      <c r="ER212" s="196"/>
      <c r="ES212" s="196"/>
      <c r="ET212" s="196"/>
      <c r="EU212" s="196"/>
      <c r="EV212" s="196"/>
      <c r="EW212" s="196"/>
      <c r="EX212" s="196"/>
      <c r="EY212" s="196"/>
      <c r="EZ212" s="196"/>
      <c r="FA212" s="196"/>
      <c r="FB212" s="196"/>
      <c r="FC212" s="196"/>
      <c r="FD212" s="196"/>
      <c r="FE212" s="196"/>
      <c r="FF212" s="196"/>
      <c r="FG212" s="196"/>
      <c r="FH212" s="196"/>
      <c r="FI212" s="196"/>
      <c r="FJ212" s="196"/>
      <c r="FK212" s="196"/>
      <c r="FL212" s="196"/>
      <c r="FM212" s="196"/>
      <c r="FN212" s="196"/>
      <c r="FO212" s="196"/>
      <c r="FP212" s="196"/>
      <c r="FQ212" s="196"/>
      <c r="FR212" s="196"/>
      <c r="FS212" s="196"/>
      <c r="FT212" s="196"/>
      <c r="FU212" s="196"/>
      <c r="FV212" s="196"/>
      <c r="FW212" s="196"/>
      <c r="FX212" s="196"/>
      <c r="FY212" s="196"/>
      <c r="FZ212" s="196"/>
      <c r="GA212" s="196"/>
      <c r="GB212" s="196"/>
      <c r="GC212" s="196"/>
      <c r="GD212" s="196"/>
      <c r="GE212" s="196"/>
      <c r="GF212" s="196"/>
      <c r="GG212" s="196"/>
      <c r="GH212" s="196"/>
      <c r="GI212" s="196"/>
      <c r="GJ212" s="196"/>
      <c r="GK212" s="196"/>
      <c r="GL212" s="196"/>
      <c r="GM212" s="196"/>
      <c r="GN212" s="196"/>
      <c r="GO212" s="196"/>
      <c r="GP212" s="196"/>
      <c r="GQ212" s="196"/>
      <c r="GR212" s="196"/>
      <c r="GS212" s="196"/>
      <c r="GT212" s="196"/>
      <c r="GU212" s="196"/>
      <c r="GV212" s="196"/>
      <c r="GW212" s="196"/>
      <c r="GX212" s="196"/>
      <c r="GY212" s="196"/>
      <c r="GZ212" s="196"/>
      <c r="HA212" s="196"/>
      <c r="HB212" s="196"/>
      <c r="HC212" s="196"/>
      <c r="HD212" s="196"/>
      <c r="HE212" s="196"/>
      <c r="HF212" s="196"/>
      <c r="HG212" s="196"/>
      <c r="HH212" s="196"/>
      <c r="HI212" s="196"/>
      <c r="HJ212" s="196"/>
      <c r="HK212" s="196"/>
      <c r="HL212" s="196"/>
      <c r="HM212" s="196"/>
      <c r="HN212" s="196"/>
      <c r="HO212" s="196"/>
      <c r="HP212" s="196"/>
      <c r="HQ212" s="196"/>
      <c r="HR212" s="196"/>
      <c r="HS212" s="196"/>
    </row>
    <row r="213" spans="1:244" s="197" customFormat="1" ht="12.75" hidden="1" customHeight="1">
      <c r="A213" s="97" t="s">
        <v>2355</v>
      </c>
      <c r="B213" s="97"/>
      <c r="C213" s="117" t="s">
        <v>302</v>
      </c>
      <c r="D213" s="139" t="s">
        <v>301</v>
      </c>
      <c r="E213" s="60">
        <v>60381.25</v>
      </c>
      <c r="F213" s="60">
        <v>67000</v>
      </c>
      <c r="G213" s="60">
        <v>69700</v>
      </c>
      <c r="H213" s="60">
        <v>72500</v>
      </c>
      <c r="I213" s="60">
        <v>76300</v>
      </c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6"/>
      <c r="AY213" s="196"/>
      <c r="AZ213" s="196"/>
      <c r="BA213" s="196"/>
      <c r="BB213" s="196"/>
      <c r="BC213" s="196"/>
      <c r="BD213" s="196"/>
      <c r="BE213" s="196"/>
      <c r="BF213" s="196"/>
      <c r="BG213" s="196"/>
      <c r="BH213" s="196"/>
      <c r="BI213" s="196"/>
      <c r="BJ213" s="196"/>
      <c r="BK213" s="196"/>
      <c r="BL213" s="196"/>
      <c r="BM213" s="196"/>
      <c r="BN213" s="196"/>
      <c r="BO213" s="196"/>
      <c r="BP213" s="196"/>
      <c r="BQ213" s="196"/>
      <c r="BR213" s="196"/>
      <c r="BS213" s="196"/>
      <c r="BT213" s="196"/>
      <c r="BU213" s="196"/>
      <c r="BV213" s="196"/>
      <c r="BW213" s="196"/>
      <c r="BX213" s="196"/>
      <c r="BY213" s="196"/>
      <c r="BZ213" s="196"/>
      <c r="CA213" s="196"/>
      <c r="CB213" s="196"/>
      <c r="CC213" s="196"/>
      <c r="CD213" s="196"/>
      <c r="CE213" s="196"/>
      <c r="CF213" s="196"/>
      <c r="CG213" s="196"/>
      <c r="CH213" s="196"/>
      <c r="CI213" s="196"/>
      <c r="CJ213" s="196"/>
      <c r="CK213" s="196"/>
      <c r="CL213" s="196"/>
      <c r="CM213" s="196"/>
      <c r="CN213" s="196"/>
      <c r="CO213" s="196"/>
      <c r="CP213" s="196"/>
      <c r="CQ213" s="196"/>
      <c r="CR213" s="196"/>
      <c r="CS213" s="196"/>
      <c r="CT213" s="196"/>
      <c r="CU213" s="196"/>
      <c r="CV213" s="196"/>
      <c r="CW213" s="196"/>
      <c r="CX213" s="196"/>
      <c r="CY213" s="196"/>
      <c r="CZ213" s="196"/>
      <c r="DA213" s="196"/>
      <c r="DB213" s="196"/>
      <c r="DC213" s="196"/>
      <c r="DD213" s="196"/>
      <c r="DE213" s="196"/>
      <c r="DF213" s="196"/>
      <c r="DG213" s="196"/>
      <c r="DH213" s="196"/>
      <c r="DI213" s="196"/>
      <c r="DJ213" s="196"/>
      <c r="DK213" s="196"/>
      <c r="DL213" s="196"/>
      <c r="DM213" s="196"/>
      <c r="DN213" s="196"/>
      <c r="DO213" s="196"/>
      <c r="DP213" s="196"/>
      <c r="DQ213" s="196"/>
      <c r="DR213" s="196"/>
      <c r="DS213" s="196"/>
      <c r="DT213" s="196"/>
      <c r="DU213" s="196"/>
      <c r="DV213" s="196"/>
      <c r="DW213" s="196"/>
      <c r="DX213" s="196"/>
      <c r="DY213" s="196"/>
      <c r="DZ213" s="196"/>
      <c r="EA213" s="196"/>
      <c r="EB213" s="196"/>
      <c r="EC213" s="196"/>
      <c r="ED213" s="196"/>
      <c r="EE213" s="196"/>
      <c r="EF213" s="196"/>
      <c r="EG213" s="196"/>
      <c r="EH213" s="196"/>
      <c r="EI213" s="196"/>
      <c r="EJ213" s="196"/>
      <c r="EK213" s="196"/>
      <c r="EL213" s="196"/>
      <c r="EM213" s="196"/>
      <c r="EN213" s="196"/>
      <c r="EO213" s="196"/>
      <c r="EP213" s="196"/>
      <c r="EQ213" s="196"/>
      <c r="ER213" s="196"/>
      <c r="ES213" s="196"/>
      <c r="ET213" s="196"/>
      <c r="EU213" s="196"/>
      <c r="EV213" s="196"/>
      <c r="EW213" s="196"/>
      <c r="EX213" s="196"/>
      <c r="EY213" s="196"/>
      <c r="EZ213" s="196"/>
      <c r="FA213" s="196"/>
      <c r="FB213" s="196"/>
      <c r="FC213" s="196"/>
      <c r="FD213" s="196"/>
      <c r="FE213" s="196"/>
      <c r="FF213" s="196"/>
      <c r="FG213" s="196"/>
      <c r="FH213" s="196"/>
      <c r="FI213" s="196"/>
      <c r="FJ213" s="196"/>
      <c r="FK213" s="196"/>
      <c r="FL213" s="196"/>
      <c r="FM213" s="196"/>
      <c r="FN213" s="196"/>
      <c r="FO213" s="196"/>
      <c r="FP213" s="196"/>
      <c r="FQ213" s="196"/>
      <c r="FR213" s="196"/>
      <c r="FS213" s="196"/>
      <c r="FT213" s="196"/>
      <c r="FU213" s="196"/>
      <c r="FV213" s="196"/>
      <c r="FW213" s="196"/>
      <c r="FX213" s="196"/>
      <c r="FY213" s="196"/>
      <c r="FZ213" s="196"/>
      <c r="GA213" s="196"/>
      <c r="GB213" s="196"/>
      <c r="GC213" s="196"/>
      <c r="GD213" s="196"/>
      <c r="GE213" s="196"/>
      <c r="GF213" s="196"/>
      <c r="GG213" s="196"/>
      <c r="GH213" s="196"/>
      <c r="GI213" s="196"/>
      <c r="GJ213" s="196"/>
      <c r="GK213" s="196"/>
      <c r="GL213" s="196"/>
      <c r="GM213" s="196"/>
      <c r="GN213" s="196"/>
      <c r="GO213" s="196"/>
      <c r="GP213" s="196"/>
      <c r="GQ213" s="196"/>
      <c r="GR213" s="196"/>
      <c r="GS213" s="196"/>
      <c r="GT213" s="196"/>
      <c r="GU213" s="196"/>
      <c r="GV213" s="196"/>
      <c r="GW213" s="196"/>
      <c r="GX213" s="196"/>
      <c r="GY213" s="196"/>
      <c r="GZ213" s="196"/>
      <c r="HA213" s="196"/>
      <c r="HB213" s="196"/>
      <c r="HC213" s="196"/>
      <c r="HD213" s="196"/>
      <c r="HE213" s="196"/>
      <c r="HF213" s="196"/>
      <c r="HG213" s="196"/>
      <c r="HH213" s="196"/>
      <c r="HI213" s="196"/>
      <c r="HJ213" s="196"/>
      <c r="HK213" s="196"/>
      <c r="HL213" s="196"/>
      <c r="HM213" s="196"/>
      <c r="HN213" s="196"/>
      <c r="HO213" s="196"/>
      <c r="HP213" s="196"/>
      <c r="HQ213" s="196"/>
      <c r="HR213" s="196"/>
      <c r="HS213" s="196"/>
    </row>
    <row r="214" spans="1:244" s="196" customFormat="1" ht="12.75" hidden="1" customHeight="1">
      <c r="A214" s="97" t="s">
        <v>2356</v>
      </c>
      <c r="B214" s="97"/>
      <c r="C214" s="117" t="s">
        <v>335</v>
      </c>
      <c r="D214" s="139" t="s">
        <v>334</v>
      </c>
      <c r="E214" s="60">
        <v>9083.89</v>
      </c>
      <c r="F214" s="60">
        <v>10000</v>
      </c>
      <c r="G214" s="60">
        <v>10200</v>
      </c>
      <c r="H214" s="60">
        <v>10600</v>
      </c>
      <c r="I214" s="60">
        <v>11100</v>
      </c>
      <c r="HT214" s="197"/>
      <c r="HU214" s="197"/>
      <c r="HV214" s="197"/>
      <c r="HW214" s="197"/>
      <c r="HX214" s="197"/>
      <c r="HY214" s="197"/>
      <c r="HZ214" s="197"/>
      <c r="IA214" s="197"/>
      <c r="IB214" s="197"/>
      <c r="IC214" s="197"/>
      <c r="ID214" s="197"/>
      <c r="IE214" s="197"/>
      <c r="IF214" s="197"/>
      <c r="IG214" s="197"/>
      <c r="IH214" s="197"/>
      <c r="II214" s="197"/>
      <c r="IJ214" s="197"/>
    </row>
    <row r="215" spans="1:244" s="196" customFormat="1" ht="12.75" hidden="1" customHeight="1">
      <c r="A215" s="97" t="s">
        <v>2357</v>
      </c>
      <c r="B215" s="97"/>
      <c r="C215" s="117" t="s">
        <v>353</v>
      </c>
      <c r="D215" s="139" t="s">
        <v>352</v>
      </c>
      <c r="E215" s="60">
        <v>9673.41</v>
      </c>
      <c r="F215" s="60">
        <v>14200</v>
      </c>
      <c r="G215" s="60">
        <v>14700</v>
      </c>
      <c r="H215" s="60">
        <v>15300</v>
      </c>
      <c r="I215" s="60">
        <v>16100</v>
      </c>
      <c r="HT215" s="197"/>
      <c r="HU215" s="197"/>
      <c r="HV215" s="197"/>
      <c r="HW215" s="197"/>
      <c r="HX215" s="197"/>
      <c r="HY215" s="197"/>
      <c r="HZ215" s="197"/>
      <c r="IA215" s="197"/>
      <c r="IB215" s="197"/>
      <c r="IC215" s="197"/>
      <c r="ID215" s="197"/>
      <c r="IE215" s="197"/>
      <c r="IF215" s="197"/>
      <c r="IG215" s="197"/>
      <c r="IH215" s="197"/>
      <c r="II215" s="197"/>
      <c r="IJ215" s="197"/>
    </row>
    <row r="216" spans="1:244" s="196" customFormat="1" ht="12.75" hidden="1" customHeight="1">
      <c r="A216" s="97" t="s">
        <v>2358</v>
      </c>
      <c r="B216" s="97"/>
      <c r="C216" s="117" t="s">
        <v>359</v>
      </c>
      <c r="D216" s="139" t="s">
        <v>358</v>
      </c>
      <c r="E216" s="60">
        <v>2595.71</v>
      </c>
      <c r="F216" s="60">
        <v>2750</v>
      </c>
      <c r="G216" s="60">
        <v>2900</v>
      </c>
      <c r="H216" s="60">
        <v>3000</v>
      </c>
      <c r="I216" s="60">
        <v>3200</v>
      </c>
      <c r="HT216" s="197"/>
      <c r="HU216" s="197"/>
      <c r="HV216" s="197"/>
      <c r="HW216" s="197"/>
      <c r="HX216" s="197"/>
      <c r="HY216" s="197"/>
      <c r="HZ216" s="197"/>
      <c r="IA216" s="197"/>
      <c r="IB216" s="197"/>
      <c r="IC216" s="197"/>
      <c r="ID216" s="197"/>
      <c r="IE216" s="197"/>
      <c r="IF216" s="197"/>
      <c r="IG216" s="197"/>
      <c r="IH216" s="197"/>
      <c r="II216" s="197"/>
      <c r="IJ216" s="197"/>
    </row>
    <row r="217" spans="1:244" s="196" customFormat="1" ht="12.75" hidden="1" customHeight="1">
      <c r="A217" s="97" t="s">
        <v>2359</v>
      </c>
      <c r="B217" s="97"/>
      <c r="C217" s="97" t="s">
        <v>365</v>
      </c>
      <c r="D217" s="139" t="s">
        <v>364</v>
      </c>
      <c r="E217" s="60">
        <v>7713.92</v>
      </c>
      <c r="F217" s="60">
        <v>8700</v>
      </c>
      <c r="G217" s="60">
        <v>9000</v>
      </c>
      <c r="H217" s="60">
        <v>9400</v>
      </c>
      <c r="I217" s="60">
        <v>10000</v>
      </c>
      <c r="HT217" s="197"/>
      <c r="HU217" s="197"/>
      <c r="HV217" s="197"/>
      <c r="HW217" s="197"/>
      <c r="HX217" s="197"/>
      <c r="HY217" s="197"/>
      <c r="HZ217" s="197"/>
      <c r="IA217" s="197"/>
      <c r="IB217" s="197"/>
      <c r="IC217" s="197"/>
      <c r="ID217" s="197"/>
      <c r="IE217" s="197"/>
      <c r="IF217" s="197"/>
      <c r="IG217" s="197"/>
      <c r="IH217" s="197"/>
      <c r="II217" s="197"/>
      <c r="IJ217" s="197"/>
    </row>
    <row r="218" spans="1:244" s="197" customFormat="1" ht="12.75" hidden="1" customHeight="1">
      <c r="A218" s="97" t="s">
        <v>2360</v>
      </c>
      <c r="B218" s="97"/>
      <c r="C218" s="97" t="s">
        <v>2361</v>
      </c>
      <c r="D218" s="139" t="s">
        <v>271</v>
      </c>
      <c r="E218" s="60">
        <v>1152.8599999999999</v>
      </c>
      <c r="F218" s="60">
        <v>1300</v>
      </c>
      <c r="G218" s="60">
        <v>1400</v>
      </c>
      <c r="H218" s="60">
        <v>1500</v>
      </c>
      <c r="I218" s="60">
        <v>1600</v>
      </c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6"/>
      <c r="AY218" s="196"/>
      <c r="AZ218" s="196"/>
      <c r="BA218" s="196"/>
      <c r="BB218" s="196"/>
      <c r="BC218" s="196"/>
      <c r="BD218" s="196"/>
      <c r="BE218" s="196"/>
      <c r="BF218" s="196"/>
      <c r="BG218" s="196"/>
      <c r="BH218" s="196"/>
      <c r="BI218" s="196"/>
      <c r="BJ218" s="196"/>
      <c r="BK218" s="196"/>
      <c r="BL218" s="196"/>
      <c r="BM218" s="196"/>
      <c r="BN218" s="196"/>
      <c r="BO218" s="196"/>
      <c r="BP218" s="196"/>
      <c r="BQ218" s="196"/>
      <c r="BR218" s="196"/>
      <c r="BS218" s="196"/>
      <c r="BT218" s="196"/>
      <c r="BU218" s="196"/>
      <c r="BV218" s="196"/>
      <c r="BW218" s="196"/>
      <c r="BX218" s="196"/>
      <c r="BY218" s="196"/>
      <c r="BZ218" s="196"/>
      <c r="CA218" s="196"/>
      <c r="CB218" s="196"/>
      <c r="CC218" s="196"/>
      <c r="CD218" s="196"/>
      <c r="CE218" s="196"/>
      <c r="CF218" s="196"/>
      <c r="CG218" s="196"/>
      <c r="CH218" s="196"/>
      <c r="CI218" s="196"/>
      <c r="CJ218" s="196"/>
      <c r="CK218" s="196"/>
      <c r="CL218" s="196"/>
      <c r="CM218" s="196"/>
      <c r="CN218" s="196"/>
      <c r="CO218" s="196"/>
      <c r="CP218" s="196"/>
      <c r="CQ218" s="196"/>
      <c r="CR218" s="196"/>
      <c r="CS218" s="196"/>
      <c r="CT218" s="196"/>
      <c r="CU218" s="196"/>
      <c r="CV218" s="196"/>
      <c r="CW218" s="196"/>
      <c r="CX218" s="196"/>
      <c r="CY218" s="196"/>
      <c r="CZ218" s="196"/>
      <c r="DA218" s="196"/>
      <c r="DB218" s="196"/>
      <c r="DC218" s="196"/>
      <c r="DD218" s="196"/>
      <c r="DE218" s="196"/>
      <c r="DF218" s="196"/>
      <c r="DG218" s="196"/>
      <c r="DH218" s="196"/>
      <c r="DI218" s="196"/>
      <c r="DJ218" s="196"/>
      <c r="DK218" s="196"/>
      <c r="DL218" s="196"/>
      <c r="DM218" s="196"/>
      <c r="DN218" s="196"/>
      <c r="DO218" s="196"/>
      <c r="DP218" s="196"/>
      <c r="DQ218" s="196"/>
      <c r="DR218" s="196"/>
      <c r="DS218" s="196"/>
      <c r="DT218" s="196"/>
      <c r="DU218" s="196"/>
      <c r="DV218" s="196"/>
      <c r="DW218" s="196"/>
      <c r="DX218" s="196"/>
      <c r="DY218" s="196"/>
      <c r="DZ218" s="196"/>
      <c r="EA218" s="196"/>
      <c r="EB218" s="196"/>
      <c r="EC218" s="196"/>
      <c r="ED218" s="196"/>
      <c r="EE218" s="196"/>
      <c r="EF218" s="196"/>
      <c r="EG218" s="196"/>
      <c r="EH218" s="196"/>
      <c r="EI218" s="196"/>
      <c r="EJ218" s="196"/>
      <c r="EK218" s="196"/>
      <c r="EL218" s="196"/>
      <c r="EM218" s="196"/>
      <c r="EN218" s="196"/>
      <c r="EO218" s="196"/>
      <c r="EP218" s="196"/>
      <c r="EQ218" s="196"/>
      <c r="ER218" s="196"/>
      <c r="ES218" s="196"/>
      <c r="ET218" s="196"/>
      <c r="EU218" s="196"/>
      <c r="EV218" s="196"/>
      <c r="EW218" s="196"/>
      <c r="EX218" s="196"/>
      <c r="EY218" s="196"/>
      <c r="EZ218" s="196"/>
      <c r="FA218" s="196"/>
      <c r="FB218" s="196"/>
      <c r="FC218" s="196"/>
      <c r="FD218" s="196"/>
      <c r="FE218" s="196"/>
      <c r="FF218" s="196"/>
      <c r="FG218" s="196"/>
      <c r="FH218" s="196"/>
      <c r="FI218" s="196"/>
      <c r="FJ218" s="196"/>
      <c r="FK218" s="196"/>
      <c r="FL218" s="196"/>
      <c r="FM218" s="196"/>
      <c r="FN218" s="196"/>
      <c r="FO218" s="196"/>
      <c r="FP218" s="196"/>
      <c r="FQ218" s="196"/>
      <c r="FR218" s="196"/>
      <c r="FS218" s="196"/>
      <c r="FT218" s="196"/>
      <c r="FU218" s="196"/>
      <c r="FV218" s="196"/>
      <c r="FW218" s="196"/>
      <c r="FX218" s="196"/>
      <c r="FY218" s="196"/>
      <c r="FZ218" s="196"/>
      <c r="GA218" s="196"/>
      <c r="GB218" s="196"/>
      <c r="GC218" s="196"/>
      <c r="GD218" s="196"/>
      <c r="GE218" s="196"/>
      <c r="GF218" s="196"/>
      <c r="GG218" s="196"/>
      <c r="GH218" s="196"/>
      <c r="GI218" s="196"/>
      <c r="GJ218" s="196"/>
      <c r="GK218" s="196"/>
      <c r="GL218" s="196"/>
      <c r="GM218" s="196"/>
      <c r="GN218" s="196"/>
      <c r="GO218" s="196"/>
      <c r="GP218" s="196"/>
      <c r="GQ218" s="196"/>
      <c r="GR218" s="196"/>
      <c r="GS218" s="196"/>
      <c r="GT218" s="196"/>
      <c r="GU218" s="196"/>
      <c r="GV218" s="196"/>
      <c r="GW218" s="196"/>
      <c r="GX218" s="196"/>
      <c r="GY218" s="196"/>
      <c r="GZ218" s="196"/>
      <c r="HA218" s="196"/>
      <c r="HB218" s="196"/>
      <c r="HC218" s="196"/>
      <c r="HD218" s="196"/>
      <c r="HE218" s="196"/>
      <c r="HF218" s="196"/>
      <c r="HG218" s="196"/>
      <c r="HH218" s="196"/>
      <c r="HI218" s="196"/>
      <c r="HJ218" s="196"/>
      <c r="HK218" s="196"/>
      <c r="HL218" s="196"/>
      <c r="HM218" s="196"/>
      <c r="HN218" s="196"/>
      <c r="HO218" s="196"/>
      <c r="HP218" s="196"/>
      <c r="HQ218" s="196"/>
      <c r="HR218" s="196"/>
      <c r="HS218" s="196"/>
    </row>
    <row r="219" spans="1:244" s="197" customFormat="1" ht="12.75" hidden="1" customHeight="1">
      <c r="A219" s="97"/>
      <c r="B219" s="97"/>
      <c r="C219" s="117" t="s">
        <v>258</v>
      </c>
      <c r="D219" s="139" t="s">
        <v>257</v>
      </c>
      <c r="E219" s="60">
        <v>1391.4</v>
      </c>
      <c r="F219" s="60"/>
      <c r="G219" s="60"/>
      <c r="H219" s="60"/>
      <c r="I219" s="60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6"/>
      <c r="AY219" s="196"/>
      <c r="AZ219" s="196"/>
      <c r="BA219" s="196"/>
      <c r="BB219" s="196"/>
      <c r="BC219" s="196"/>
      <c r="BD219" s="196"/>
      <c r="BE219" s="196"/>
      <c r="BF219" s="196"/>
      <c r="BG219" s="196"/>
      <c r="BH219" s="196"/>
      <c r="BI219" s="196"/>
      <c r="BJ219" s="196"/>
      <c r="BK219" s="196"/>
      <c r="BL219" s="196"/>
      <c r="BM219" s="196"/>
      <c r="BN219" s="196"/>
      <c r="BO219" s="196"/>
      <c r="BP219" s="196"/>
      <c r="BQ219" s="196"/>
      <c r="BR219" s="196"/>
      <c r="BS219" s="196"/>
      <c r="BT219" s="196"/>
      <c r="BU219" s="196"/>
      <c r="BV219" s="196"/>
      <c r="BW219" s="196"/>
      <c r="BX219" s="196"/>
      <c r="BY219" s="196"/>
      <c r="BZ219" s="196"/>
      <c r="CA219" s="196"/>
      <c r="CB219" s="196"/>
      <c r="CC219" s="196"/>
      <c r="CD219" s="196"/>
      <c r="CE219" s="196"/>
      <c r="CF219" s="196"/>
      <c r="CG219" s="196"/>
      <c r="CH219" s="196"/>
      <c r="CI219" s="196"/>
      <c r="CJ219" s="196"/>
      <c r="CK219" s="196"/>
      <c r="CL219" s="196"/>
      <c r="CM219" s="196"/>
      <c r="CN219" s="196"/>
      <c r="CO219" s="196"/>
      <c r="CP219" s="196"/>
      <c r="CQ219" s="196"/>
      <c r="CR219" s="196"/>
      <c r="CS219" s="196"/>
      <c r="CT219" s="196"/>
      <c r="CU219" s="196"/>
      <c r="CV219" s="196"/>
      <c r="CW219" s="196"/>
      <c r="CX219" s="196"/>
      <c r="CY219" s="196"/>
      <c r="CZ219" s="196"/>
      <c r="DA219" s="196"/>
      <c r="DB219" s="196"/>
      <c r="DC219" s="196"/>
      <c r="DD219" s="196"/>
      <c r="DE219" s="196"/>
      <c r="DF219" s="196"/>
      <c r="DG219" s="196"/>
      <c r="DH219" s="196"/>
      <c r="DI219" s="196"/>
      <c r="DJ219" s="196"/>
      <c r="DK219" s="196"/>
      <c r="DL219" s="196"/>
      <c r="DM219" s="196"/>
      <c r="DN219" s="196"/>
      <c r="DO219" s="196"/>
      <c r="DP219" s="196"/>
      <c r="DQ219" s="196"/>
      <c r="DR219" s="196"/>
      <c r="DS219" s="196"/>
      <c r="DT219" s="196"/>
      <c r="DU219" s="196"/>
      <c r="DV219" s="196"/>
      <c r="DW219" s="196"/>
      <c r="DX219" s="196"/>
      <c r="DY219" s="196"/>
      <c r="DZ219" s="196"/>
      <c r="EA219" s="196"/>
      <c r="EB219" s="196"/>
      <c r="EC219" s="196"/>
      <c r="ED219" s="196"/>
      <c r="EE219" s="196"/>
      <c r="EF219" s="196"/>
      <c r="EG219" s="196"/>
      <c r="EH219" s="196"/>
      <c r="EI219" s="196"/>
      <c r="EJ219" s="196"/>
      <c r="EK219" s="196"/>
      <c r="EL219" s="196"/>
      <c r="EM219" s="196"/>
      <c r="EN219" s="196"/>
      <c r="EO219" s="196"/>
      <c r="EP219" s="196"/>
      <c r="EQ219" s="196"/>
      <c r="ER219" s="196"/>
      <c r="ES219" s="196"/>
      <c r="ET219" s="196"/>
      <c r="EU219" s="196"/>
      <c r="EV219" s="196"/>
      <c r="EW219" s="196"/>
      <c r="EX219" s="196"/>
      <c r="EY219" s="196"/>
      <c r="EZ219" s="196"/>
      <c r="FA219" s="196"/>
      <c r="FB219" s="196"/>
      <c r="FC219" s="196"/>
      <c r="FD219" s="196"/>
      <c r="FE219" s="196"/>
      <c r="FF219" s="196"/>
      <c r="FG219" s="196"/>
      <c r="FH219" s="196"/>
      <c r="FI219" s="196"/>
      <c r="FJ219" s="196"/>
      <c r="FK219" s="196"/>
      <c r="FL219" s="196"/>
      <c r="FM219" s="196"/>
      <c r="FN219" s="196"/>
      <c r="FO219" s="196"/>
      <c r="FP219" s="196"/>
      <c r="FQ219" s="196"/>
      <c r="FR219" s="196"/>
      <c r="FS219" s="196"/>
      <c r="FT219" s="196"/>
      <c r="FU219" s="196"/>
      <c r="FV219" s="196"/>
      <c r="FW219" s="196"/>
      <c r="FX219" s="196"/>
      <c r="FY219" s="196"/>
      <c r="FZ219" s="196"/>
      <c r="GA219" s="196"/>
      <c r="GB219" s="196"/>
      <c r="GC219" s="196"/>
      <c r="GD219" s="196"/>
      <c r="GE219" s="196"/>
      <c r="GF219" s="196"/>
      <c r="GG219" s="196"/>
      <c r="GH219" s="196"/>
      <c r="GI219" s="196"/>
      <c r="GJ219" s="196"/>
      <c r="GK219" s="196"/>
      <c r="GL219" s="196"/>
      <c r="GM219" s="196"/>
      <c r="GN219" s="196"/>
      <c r="GO219" s="196"/>
      <c r="GP219" s="196"/>
      <c r="GQ219" s="196"/>
      <c r="GR219" s="196"/>
      <c r="GS219" s="196"/>
      <c r="GT219" s="196"/>
      <c r="GU219" s="196"/>
      <c r="GV219" s="196"/>
      <c r="GW219" s="196"/>
      <c r="GX219" s="196"/>
      <c r="GY219" s="196"/>
      <c r="GZ219" s="196"/>
      <c r="HA219" s="196"/>
      <c r="HB219" s="196"/>
      <c r="HC219" s="196"/>
      <c r="HD219" s="196"/>
      <c r="HE219" s="196"/>
      <c r="HF219" s="196"/>
      <c r="HG219" s="196"/>
      <c r="HH219" s="196"/>
      <c r="HI219" s="196"/>
      <c r="HJ219" s="196"/>
      <c r="HK219" s="196"/>
      <c r="HL219" s="196"/>
      <c r="HM219" s="196"/>
      <c r="HN219" s="196"/>
      <c r="HO219" s="196"/>
      <c r="HP219" s="196"/>
      <c r="HQ219" s="196"/>
      <c r="HR219" s="196"/>
      <c r="HS219" s="196"/>
    </row>
    <row r="220" spans="1:244" s="197" customFormat="1" ht="12.75" hidden="1" customHeight="1">
      <c r="A220" s="97"/>
      <c r="B220" s="97"/>
      <c r="C220" s="117" t="s">
        <v>261</v>
      </c>
      <c r="D220" s="139" t="s">
        <v>260</v>
      </c>
      <c r="E220" s="60">
        <v>9435.52</v>
      </c>
      <c r="F220" s="60"/>
      <c r="G220" s="60"/>
      <c r="H220" s="60"/>
      <c r="I220" s="60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196"/>
      <c r="AO220" s="196"/>
      <c r="AP220" s="196"/>
      <c r="AQ220" s="196"/>
      <c r="AR220" s="196"/>
      <c r="AS220" s="196"/>
      <c r="AT220" s="196"/>
      <c r="AU220" s="196"/>
      <c r="AV220" s="196"/>
      <c r="AW220" s="196"/>
      <c r="AX220" s="196"/>
      <c r="AY220" s="196"/>
      <c r="AZ220" s="196"/>
      <c r="BA220" s="196"/>
      <c r="BB220" s="196"/>
      <c r="BC220" s="196"/>
      <c r="BD220" s="196"/>
      <c r="BE220" s="196"/>
      <c r="BF220" s="196"/>
      <c r="BG220" s="196"/>
      <c r="BH220" s="196"/>
      <c r="BI220" s="196"/>
      <c r="BJ220" s="196"/>
      <c r="BK220" s="196"/>
      <c r="BL220" s="196"/>
      <c r="BM220" s="196"/>
      <c r="BN220" s="196"/>
      <c r="BO220" s="196"/>
      <c r="BP220" s="196"/>
      <c r="BQ220" s="196"/>
      <c r="BR220" s="196"/>
      <c r="BS220" s="196"/>
      <c r="BT220" s="196"/>
      <c r="BU220" s="196"/>
      <c r="BV220" s="196"/>
      <c r="BW220" s="196"/>
      <c r="BX220" s="196"/>
      <c r="BY220" s="196"/>
      <c r="BZ220" s="196"/>
      <c r="CA220" s="196"/>
      <c r="CB220" s="196"/>
      <c r="CC220" s="196"/>
      <c r="CD220" s="196"/>
      <c r="CE220" s="196"/>
      <c r="CF220" s="196"/>
      <c r="CG220" s="196"/>
      <c r="CH220" s="196"/>
      <c r="CI220" s="196"/>
      <c r="CJ220" s="196"/>
      <c r="CK220" s="196"/>
      <c r="CL220" s="196"/>
      <c r="CM220" s="196"/>
      <c r="CN220" s="196"/>
      <c r="CO220" s="196"/>
      <c r="CP220" s="196"/>
      <c r="CQ220" s="196"/>
      <c r="CR220" s="196"/>
      <c r="CS220" s="196"/>
      <c r="CT220" s="196"/>
      <c r="CU220" s="196"/>
      <c r="CV220" s="196"/>
      <c r="CW220" s="196"/>
      <c r="CX220" s="196"/>
      <c r="CY220" s="196"/>
      <c r="CZ220" s="196"/>
      <c r="DA220" s="196"/>
      <c r="DB220" s="196"/>
      <c r="DC220" s="196"/>
      <c r="DD220" s="196"/>
      <c r="DE220" s="196"/>
      <c r="DF220" s="196"/>
      <c r="DG220" s="196"/>
      <c r="DH220" s="196"/>
      <c r="DI220" s="196"/>
      <c r="DJ220" s="196"/>
      <c r="DK220" s="196"/>
      <c r="DL220" s="196"/>
      <c r="DM220" s="196"/>
      <c r="DN220" s="196"/>
      <c r="DO220" s="196"/>
      <c r="DP220" s="196"/>
      <c r="DQ220" s="196"/>
      <c r="DR220" s="196"/>
      <c r="DS220" s="196"/>
      <c r="DT220" s="196"/>
      <c r="DU220" s="196"/>
      <c r="DV220" s="196"/>
      <c r="DW220" s="196"/>
      <c r="DX220" s="196"/>
      <c r="DY220" s="196"/>
      <c r="DZ220" s="196"/>
      <c r="EA220" s="196"/>
      <c r="EB220" s="196"/>
      <c r="EC220" s="196"/>
      <c r="ED220" s="196"/>
      <c r="EE220" s="196"/>
      <c r="EF220" s="196"/>
      <c r="EG220" s="196"/>
      <c r="EH220" s="196"/>
      <c r="EI220" s="196"/>
      <c r="EJ220" s="196"/>
      <c r="EK220" s="196"/>
      <c r="EL220" s="196"/>
      <c r="EM220" s="196"/>
      <c r="EN220" s="196"/>
      <c r="EO220" s="196"/>
      <c r="EP220" s="196"/>
      <c r="EQ220" s="196"/>
      <c r="ER220" s="196"/>
      <c r="ES220" s="196"/>
      <c r="ET220" s="196"/>
      <c r="EU220" s="196"/>
      <c r="EV220" s="196"/>
      <c r="EW220" s="196"/>
      <c r="EX220" s="196"/>
      <c r="EY220" s="196"/>
      <c r="EZ220" s="196"/>
      <c r="FA220" s="196"/>
      <c r="FB220" s="196"/>
      <c r="FC220" s="196"/>
      <c r="FD220" s="196"/>
      <c r="FE220" s="196"/>
      <c r="FF220" s="196"/>
      <c r="FG220" s="196"/>
      <c r="FH220" s="196"/>
      <c r="FI220" s="196"/>
      <c r="FJ220" s="196"/>
      <c r="FK220" s="196"/>
      <c r="FL220" s="196"/>
      <c r="FM220" s="196"/>
      <c r="FN220" s="196"/>
      <c r="FO220" s="196"/>
      <c r="FP220" s="196"/>
      <c r="FQ220" s="196"/>
      <c r="FR220" s="196"/>
      <c r="FS220" s="196"/>
      <c r="FT220" s="196"/>
      <c r="FU220" s="196"/>
      <c r="FV220" s="196"/>
      <c r="FW220" s="196"/>
      <c r="FX220" s="196"/>
      <c r="FY220" s="196"/>
      <c r="FZ220" s="196"/>
      <c r="GA220" s="196"/>
      <c r="GB220" s="196"/>
      <c r="GC220" s="196"/>
      <c r="GD220" s="196"/>
      <c r="GE220" s="196"/>
      <c r="GF220" s="196"/>
      <c r="GG220" s="196"/>
      <c r="GH220" s="196"/>
      <c r="GI220" s="196"/>
      <c r="GJ220" s="196"/>
      <c r="GK220" s="196"/>
      <c r="GL220" s="196"/>
      <c r="GM220" s="196"/>
      <c r="GN220" s="196"/>
      <c r="GO220" s="196"/>
      <c r="GP220" s="196"/>
      <c r="GQ220" s="196"/>
      <c r="GR220" s="196"/>
      <c r="GS220" s="196"/>
      <c r="GT220" s="196"/>
      <c r="GU220" s="196"/>
      <c r="GV220" s="196"/>
      <c r="GW220" s="196"/>
      <c r="GX220" s="196"/>
      <c r="GY220" s="196"/>
      <c r="GZ220" s="196"/>
      <c r="HA220" s="196"/>
      <c r="HB220" s="196"/>
      <c r="HC220" s="196"/>
      <c r="HD220" s="196"/>
      <c r="HE220" s="196"/>
      <c r="HF220" s="196"/>
      <c r="HG220" s="196"/>
      <c r="HH220" s="196"/>
      <c r="HI220" s="196"/>
      <c r="HJ220" s="196"/>
      <c r="HK220" s="196"/>
      <c r="HL220" s="196"/>
      <c r="HM220" s="196"/>
      <c r="HN220" s="196"/>
      <c r="HO220" s="196"/>
      <c r="HP220" s="196"/>
      <c r="HQ220" s="196"/>
      <c r="HR220" s="196"/>
      <c r="HS220" s="196"/>
    </row>
    <row r="221" spans="1:244" s="197" customFormat="1" ht="12.75" hidden="1" customHeight="1">
      <c r="A221" s="97"/>
      <c r="B221" s="97"/>
      <c r="C221" s="117" t="s">
        <v>266</v>
      </c>
      <c r="D221" s="139" t="s">
        <v>265</v>
      </c>
      <c r="E221" s="60">
        <v>7340.92</v>
      </c>
      <c r="F221" s="60"/>
      <c r="G221" s="60"/>
      <c r="H221" s="60"/>
      <c r="I221" s="60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6"/>
      <c r="AY221" s="196"/>
      <c r="AZ221" s="196"/>
      <c r="BA221" s="196"/>
      <c r="BB221" s="196"/>
      <c r="BC221" s="196"/>
      <c r="BD221" s="196"/>
      <c r="BE221" s="196"/>
      <c r="BF221" s="196"/>
      <c r="BG221" s="196"/>
      <c r="BH221" s="196"/>
      <c r="BI221" s="196"/>
      <c r="BJ221" s="196"/>
      <c r="BK221" s="196"/>
      <c r="BL221" s="196"/>
      <c r="BM221" s="196"/>
      <c r="BN221" s="196"/>
      <c r="BO221" s="196"/>
      <c r="BP221" s="196"/>
      <c r="BQ221" s="196"/>
      <c r="BR221" s="196"/>
      <c r="BS221" s="196"/>
      <c r="BT221" s="196"/>
      <c r="BU221" s="196"/>
      <c r="BV221" s="196"/>
      <c r="BW221" s="196"/>
      <c r="BX221" s="196"/>
      <c r="BY221" s="196"/>
      <c r="BZ221" s="196"/>
      <c r="CA221" s="196"/>
      <c r="CB221" s="196"/>
      <c r="CC221" s="196"/>
      <c r="CD221" s="196"/>
      <c r="CE221" s="196"/>
      <c r="CF221" s="196"/>
      <c r="CG221" s="196"/>
      <c r="CH221" s="196"/>
      <c r="CI221" s="196"/>
      <c r="CJ221" s="196"/>
      <c r="CK221" s="196"/>
      <c r="CL221" s="196"/>
      <c r="CM221" s="196"/>
      <c r="CN221" s="196"/>
      <c r="CO221" s="196"/>
      <c r="CP221" s="196"/>
      <c r="CQ221" s="196"/>
      <c r="CR221" s="196"/>
      <c r="CS221" s="196"/>
      <c r="CT221" s="196"/>
      <c r="CU221" s="196"/>
      <c r="CV221" s="196"/>
      <c r="CW221" s="196"/>
      <c r="CX221" s="196"/>
      <c r="CY221" s="196"/>
      <c r="CZ221" s="196"/>
      <c r="DA221" s="196"/>
      <c r="DB221" s="196"/>
      <c r="DC221" s="196"/>
      <c r="DD221" s="196"/>
      <c r="DE221" s="196"/>
      <c r="DF221" s="196"/>
      <c r="DG221" s="196"/>
      <c r="DH221" s="196"/>
      <c r="DI221" s="196"/>
      <c r="DJ221" s="196"/>
      <c r="DK221" s="196"/>
      <c r="DL221" s="196"/>
      <c r="DM221" s="196"/>
      <c r="DN221" s="196"/>
      <c r="DO221" s="196"/>
      <c r="DP221" s="196"/>
      <c r="DQ221" s="196"/>
      <c r="DR221" s="196"/>
      <c r="DS221" s="196"/>
      <c r="DT221" s="196"/>
      <c r="DU221" s="196"/>
      <c r="DV221" s="196"/>
      <c r="DW221" s="196"/>
      <c r="DX221" s="196"/>
      <c r="DY221" s="196"/>
      <c r="DZ221" s="196"/>
      <c r="EA221" s="196"/>
      <c r="EB221" s="196"/>
      <c r="EC221" s="196"/>
      <c r="ED221" s="196"/>
      <c r="EE221" s="196"/>
      <c r="EF221" s="196"/>
      <c r="EG221" s="196"/>
      <c r="EH221" s="196"/>
      <c r="EI221" s="196"/>
      <c r="EJ221" s="196"/>
      <c r="EK221" s="196"/>
      <c r="EL221" s="196"/>
      <c r="EM221" s="196"/>
      <c r="EN221" s="196"/>
      <c r="EO221" s="196"/>
      <c r="EP221" s="196"/>
      <c r="EQ221" s="196"/>
      <c r="ER221" s="196"/>
      <c r="ES221" s="196"/>
      <c r="ET221" s="196"/>
      <c r="EU221" s="196"/>
      <c r="EV221" s="196"/>
      <c r="EW221" s="196"/>
      <c r="EX221" s="196"/>
      <c r="EY221" s="196"/>
      <c r="EZ221" s="196"/>
      <c r="FA221" s="196"/>
      <c r="FB221" s="196"/>
      <c r="FC221" s="196"/>
      <c r="FD221" s="196"/>
      <c r="FE221" s="196"/>
      <c r="FF221" s="196"/>
      <c r="FG221" s="196"/>
      <c r="FH221" s="196"/>
      <c r="FI221" s="196"/>
      <c r="FJ221" s="196"/>
      <c r="FK221" s="196"/>
      <c r="FL221" s="196"/>
      <c r="FM221" s="196"/>
      <c r="FN221" s="196"/>
      <c r="FO221" s="196"/>
      <c r="FP221" s="196"/>
      <c r="FQ221" s="196"/>
      <c r="FR221" s="196"/>
      <c r="FS221" s="196"/>
      <c r="FT221" s="196"/>
      <c r="FU221" s="196"/>
      <c r="FV221" s="196"/>
      <c r="FW221" s="196"/>
      <c r="FX221" s="196"/>
      <c r="FY221" s="196"/>
      <c r="FZ221" s="196"/>
      <c r="GA221" s="196"/>
      <c r="GB221" s="196"/>
      <c r="GC221" s="196"/>
      <c r="GD221" s="196"/>
      <c r="GE221" s="196"/>
      <c r="GF221" s="196"/>
      <c r="GG221" s="196"/>
      <c r="GH221" s="196"/>
      <c r="GI221" s="196"/>
      <c r="GJ221" s="196"/>
      <c r="GK221" s="196"/>
      <c r="GL221" s="196"/>
      <c r="GM221" s="196"/>
      <c r="GN221" s="196"/>
      <c r="GO221" s="196"/>
      <c r="GP221" s="196"/>
      <c r="GQ221" s="196"/>
      <c r="GR221" s="196"/>
      <c r="GS221" s="196"/>
      <c r="GT221" s="196"/>
      <c r="GU221" s="196"/>
      <c r="GV221" s="196"/>
      <c r="GW221" s="196"/>
      <c r="GX221" s="196"/>
      <c r="GY221" s="196"/>
      <c r="GZ221" s="196"/>
      <c r="HA221" s="196"/>
      <c r="HB221" s="196"/>
      <c r="HC221" s="196"/>
      <c r="HD221" s="196"/>
      <c r="HE221" s="196"/>
      <c r="HF221" s="196"/>
      <c r="HG221" s="196"/>
      <c r="HH221" s="196"/>
      <c r="HI221" s="196"/>
      <c r="HJ221" s="196"/>
      <c r="HK221" s="196"/>
      <c r="HL221" s="196"/>
      <c r="HM221" s="196"/>
      <c r="HN221" s="196"/>
      <c r="HO221" s="196"/>
      <c r="HP221" s="196"/>
      <c r="HQ221" s="196"/>
      <c r="HR221" s="196"/>
      <c r="HS221" s="196"/>
    </row>
    <row r="222" spans="1:244" s="197" customFormat="1" ht="12.75" hidden="1" customHeight="1">
      <c r="A222" s="97"/>
      <c r="B222" s="97"/>
      <c r="C222" s="117" t="s">
        <v>272</v>
      </c>
      <c r="D222" s="139" t="s">
        <v>1565</v>
      </c>
      <c r="E222" s="60">
        <v>3970.57</v>
      </c>
      <c r="F222" s="60"/>
      <c r="G222" s="60"/>
      <c r="H222" s="60"/>
      <c r="I222" s="60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  <c r="BI222" s="196"/>
      <c r="BJ222" s="196"/>
      <c r="BK222" s="196"/>
      <c r="BL222" s="196"/>
      <c r="BM222" s="196"/>
      <c r="BN222" s="196"/>
      <c r="BO222" s="196"/>
      <c r="BP222" s="196"/>
      <c r="BQ222" s="196"/>
      <c r="BR222" s="196"/>
      <c r="BS222" s="196"/>
      <c r="BT222" s="196"/>
      <c r="BU222" s="196"/>
      <c r="BV222" s="196"/>
      <c r="BW222" s="196"/>
      <c r="BX222" s="196"/>
      <c r="BY222" s="196"/>
      <c r="BZ222" s="196"/>
      <c r="CA222" s="196"/>
      <c r="CB222" s="196"/>
      <c r="CC222" s="196"/>
      <c r="CD222" s="196"/>
      <c r="CE222" s="196"/>
      <c r="CF222" s="196"/>
      <c r="CG222" s="196"/>
      <c r="CH222" s="196"/>
      <c r="CI222" s="196"/>
      <c r="CJ222" s="196"/>
      <c r="CK222" s="196"/>
      <c r="CL222" s="196"/>
      <c r="CM222" s="196"/>
      <c r="CN222" s="196"/>
      <c r="CO222" s="196"/>
      <c r="CP222" s="196"/>
      <c r="CQ222" s="196"/>
      <c r="CR222" s="196"/>
      <c r="CS222" s="196"/>
      <c r="CT222" s="196"/>
      <c r="CU222" s="196"/>
      <c r="CV222" s="196"/>
      <c r="CW222" s="196"/>
      <c r="CX222" s="196"/>
      <c r="CY222" s="196"/>
      <c r="CZ222" s="196"/>
      <c r="DA222" s="196"/>
      <c r="DB222" s="196"/>
      <c r="DC222" s="196"/>
      <c r="DD222" s="196"/>
      <c r="DE222" s="196"/>
      <c r="DF222" s="196"/>
      <c r="DG222" s="196"/>
      <c r="DH222" s="196"/>
      <c r="DI222" s="196"/>
      <c r="DJ222" s="196"/>
      <c r="DK222" s="196"/>
      <c r="DL222" s="196"/>
      <c r="DM222" s="196"/>
      <c r="DN222" s="196"/>
      <c r="DO222" s="196"/>
      <c r="DP222" s="196"/>
      <c r="DQ222" s="196"/>
      <c r="DR222" s="196"/>
      <c r="DS222" s="196"/>
      <c r="DT222" s="196"/>
      <c r="DU222" s="196"/>
      <c r="DV222" s="196"/>
      <c r="DW222" s="196"/>
      <c r="DX222" s="196"/>
      <c r="DY222" s="196"/>
      <c r="DZ222" s="196"/>
      <c r="EA222" s="196"/>
      <c r="EB222" s="196"/>
      <c r="EC222" s="196"/>
      <c r="ED222" s="196"/>
      <c r="EE222" s="196"/>
      <c r="EF222" s="196"/>
      <c r="EG222" s="196"/>
      <c r="EH222" s="196"/>
      <c r="EI222" s="196"/>
      <c r="EJ222" s="196"/>
      <c r="EK222" s="196"/>
      <c r="EL222" s="196"/>
      <c r="EM222" s="196"/>
      <c r="EN222" s="196"/>
      <c r="EO222" s="196"/>
      <c r="EP222" s="196"/>
      <c r="EQ222" s="196"/>
      <c r="ER222" s="196"/>
      <c r="ES222" s="196"/>
      <c r="ET222" s="196"/>
      <c r="EU222" s="196"/>
      <c r="EV222" s="196"/>
      <c r="EW222" s="196"/>
      <c r="EX222" s="196"/>
      <c r="EY222" s="196"/>
      <c r="EZ222" s="196"/>
      <c r="FA222" s="196"/>
      <c r="FB222" s="196"/>
      <c r="FC222" s="196"/>
      <c r="FD222" s="196"/>
      <c r="FE222" s="196"/>
      <c r="FF222" s="196"/>
      <c r="FG222" s="196"/>
      <c r="FH222" s="196"/>
      <c r="FI222" s="196"/>
      <c r="FJ222" s="196"/>
      <c r="FK222" s="196"/>
      <c r="FL222" s="196"/>
      <c r="FM222" s="196"/>
      <c r="FN222" s="196"/>
      <c r="FO222" s="196"/>
      <c r="FP222" s="196"/>
      <c r="FQ222" s="196"/>
      <c r="FR222" s="196"/>
      <c r="FS222" s="196"/>
      <c r="FT222" s="196"/>
      <c r="FU222" s="196"/>
      <c r="FV222" s="196"/>
      <c r="FW222" s="196"/>
      <c r="FX222" s="196"/>
      <c r="FY222" s="196"/>
      <c r="FZ222" s="196"/>
      <c r="GA222" s="196"/>
      <c r="GB222" s="196"/>
      <c r="GC222" s="196"/>
      <c r="GD222" s="196"/>
      <c r="GE222" s="196"/>
      <c r="GF222" s="196"/>
      <c r="GG222" s="196"/>
      <c r="GH222" s="196"/>
      <c r="GI222" s="196"/>
      <c r="GJ222" s="196"/>
      <c r="GK222" s="196"/>
      <c r="GL222" s="196"/>
      <c r="GM222" s="196"/>
      <c r="GN222" s="196"/>
      <c r="GO222" s="196"/>
      <c r="GP222" s="196"/>
      <c r="GQ222" s="196"/>
      <c r="GR222" s="196"/>
      <c r="GS222" s="196"/>
      <c r="GT222" s="196"/>
      <c r="GU222" s="196"/>
      <c r="GV222" s="196"/>
      <c r="GW222" s="196"/>
      <c r="GX222" s="196"/>
      <c r="GY222" s="196"/>
      <c r="GZ222" s="196"/>
      <c r="HA222" s="196"/>
      <c r="HB222" s="196"/>
      <c r="HC222" s="196"/>
      <c r="HD222" s="196"/>
      <c r="HE222" s="196"/>
      <c r="HF222" s="196"/>
      <c r="HG222" s="196"/>
      <c r="HH222" s="196"/>
      <c r="HI222" s="196"/>
      <c r="HJ222" s="196"/>
      <c r="HK222" s="196"/>
      <c r="HL222" s="196"/>
      <c r="HM222" s="196"/>
      <c r="HN222" s="196"/>
      <c r="HO222" s="196"/>
      <c r="HP222" s="196"/>
      <c r="HQ222" s="196"/>
      <c r="HR222" s="196"/>
      <c r="HS222" s="196"/>
    </row>
    <row r="223" spans="1:244" s="197" customFormat="1" ht="12.75" hidden="1" customHeight="1">
      <c r="A223" s="97"/>
      <c r="B223" s="97"/>
      <c r="C223" s="117" t="s">
        <v>278</v>
      </c>
      <c r="D223" s="139" t="s">
        <v>277</v>
      </c>
      <c r="E223" s="60">
        <v>21935.49</v>
      </c>
      <c r="F223" s="60"/>
      <c r="G223" s="60"/>
      <c r="H223" s="60"/>
      <c r="I223" s="60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96"/>
      <c r="BK223" s="196"/>
      <c r="BL223" s="196"/>
      <c r="BM223" s="196"/>
      <c r="BN223" s="196"/>
      <c r="BO223" s="196"/>
      <c r="BP223" s="196"/>
      <c r="BQ223" s="196"/>
      <c r="BR223" s="196"/>
      <c r="BS223" s="196"/>
      <c r="BT223" s="196"/>
      <c r="BU223" s="196"/>
      <c r="BV223" s="196"/>
      <c r="BW223" s="196"/>
      <c r="BX223" s="196"/>
      <c r="BY223" s="196"/>
      <c r="BZ223" s="196"/>
      <c r="CA223" s="196"/>
      <c r="CB223" s="196"/>
      <c r="CC223" s="196"/>
      <c r="CD223" s="196"/>
      <c r="CE223" s="196"/>
      <c r="CF223" s="196"/>
      <c r="CG223" s="196"/>
      <c r="CH223" s="196"/>
      <c r="CI223" s="196"/>
      <c r="CJ223" s="196"/>
      <c r="CK223" s="196"/>
      <c r="CL223" s="196"/>
      <c r="CM223" s="196"/>
      <c r="CN223" s="196"/>
      <c r="CO223" s="196"/>
      <c r="CP223" s="196"/>
      <c r="CQ223" s="196"/>
      <c r="CR223" s="196"/>
      <c r="CS223" s="196"/>
      <c r="CT223" s="196"/>
      <c r="CU223" s="196"/>
      <c r="CV223" s="196"/>
      <c r="CW223" s="196"/>
      <c r="CX223" s="196"/>
      <c r="CY223" s="196"/>
      <c r="CZ223" s="196"/>
      <c r="DA223" s="196"/>
      <c r="DB223" s="196"/>
      <c r="DC223" s="196"/>
      <c r="DD223" s="196"/>
      <c r="DE223" s="196"/>
      <c r="DF223" s="196"/>
      <c r="DG223" s="196"/>
      <c r="DH223" s="196"/>
      <c r="DI223" s="196"/>
      <c r="DJ223" s="196"/>
      <c r="DK223" s="196"/>
      <c r="DL223" s="196"/>
      <c r="DM223" s="196"/>
      <c r="DN223" s="196"/>
      <c r="DO223" s="196"/>
      <c r="DP223" s="196"/>
      <c r="DQ223" s="196"/>
      <c r="DR223" s="196"/>
      <c r="DS223" s="196"/>
      <c r="DT223" s="196"/>
      <c r="DU223" s="196"/>
      <c r="DV223" s="196"/>
      <c r="DW223" s="196"/>
      <c r="DX223" s="196"/>
      <c r="DY223" s="196"/>
      <c r="DZ223" s="196"/>
      <c r="EA223" s="196"/>
      <c r="EB223" s="196"/>
      <c r="EC223" s="196"/>
      <c r="ED223" s="196"/>
      <c r="EE223" s="196"/>
      <c r="EF223" s="196"/>
      <c r="EG223" s="196"/>
      <c r="EH223" s="196"/>
      <c r="EI223" s="196"/>
      <c r="EJ223" s="196"/>
      <c r="EK223" s="196"/>
      <c r="EL223" s="196"/>
      <c r="EM223" s="196"/>
      <c r="EN223" s="196"/>
      <c r="EO223" s="196"/>
      <c r="EP223" s="196"/>
      <c r="EQ223" s="196"/>
      <c r="ER223" s="196"/>
      <c r="ES223" s="196"/>
      <c r="ET223" s="196"/>
      <c r="EU223" s="196"/>
      <c r="EV223" s="196"/>
      <c r="EW223" s="196"/>
      <c r="EX223" s="196"/>
      <c r="EY223" s="196"/>
      <c r="EZ223" s="196"/>
      <c r="FA223" s="196"/>
      <c r="FB223" s="196"/>
      <c r="FC223" s="196"/>
      <c r="FD223" s="196"/>
      <c r="FE223" s="196"/>
      <c r="FF223" s="196"/>
      <c r="FG223" s="196"/>
      <c r="FH223" s="196"/>
      <c r="FI223" s="196"/>
      <c r="FJ223" s="196"/>
      <c r="FK223" s="196"/>
      <c r="FL223" s="196"/>
      <c r="FM223" s="196"/>
      <c r="FN223" s="196"/>
      <c r="FO223" s="196"/>
      <c r="FP223" s="196"/>
      <c r="FQ223" s="196"/>
      <c r="FR223" s="196"/>
      <c r="FS223" s="196"/>
      <c r="FT223" s="196"/>
      <c r="FU223" s="196"/>
      <c r="FV223" s="196"/>
      <c r="FW223" s="196"/>
      <c r="FX223" s="196"/>
      <c r="FY223" s="196"/>
      <c r="FZ223" s="196"/>
      <c r="GA223" s="196"/>
      <c r="GB223" s="196"/>
      <c r="GC223" s="196"/>
      <c r="GD223" s="196"/>
      <c r="GE223" s="196"/>
      <c r="GF223" s="196"/>
      <c r="GG223" s="196"/>
      <c r="GH223" s="196"/>
      <c r="GI223" s="196"/>
      <c r="GJ223" s="196"/>
      <c r="GK223" s="196"/>
      <c r="GL223" s="196"/>
      <c r="GM223" s="196"/>
      <c r="GN223" s="196"/>
      <c r="GO223" s="196"/>
      <c r="GP223" s="196"/>
      <c r="GQ223" s="196"/>
      <c r="GR223" s="196"/>
      <c r="GS223" s="196"/>
      <c r="GT223" s="196"/>
      <c r="GU223" s="196"/>
      <c r="GV223" s="196"/>
      <c r="GW223" s="196"/>
      <c r="GX223" s="196"/>
      <c r="GY223" s="196"/>
      <c r="GZ223" s="196"/>
      <c r="HA223" s="196"/>
      <c r="HB223" s="196"/>
      <c r="HC223" s="196"/>
      <c r="HD223" s="196"/>
      <c r="HE223" s="196"/>
      <c r="HF223" s="196"/>
      <c r="HG223" s="196"/>
      <c r="HH223" s="196"/>
      <c r="HI223" s="196"/>
      <c r="HJ223" s="196"/>
      <c r="HK223" s="196"/>
      <c r="HL223" s="196"/>
      <c r="HM223" s="196"/>
      <c r="HN223" s="196"/>
      <c r="HO223" s="196"/>
      <c r="HP223" s="196"/>
      <c r="HQ223" s="196"/>
      <c r="HR223" s="196"/>
      <c r="HS223" s="196"/>
    </row>
    <row r="224" spans="1:244" s="197" customFormat="1" ht="12.75" hidden="1" customHeight="1">
      <c r="A224" s="97"/>
      <c r="B224" s="97"/>
      <c r="C224" s="117" t="s">
        <v>281</v>
      </c>
      <c r="D224" s="139" t="s">
        <v>280</v>
      </c>
      <c r="E224" s="60">
        <v>3789.6</v>
      </c>
      <c r="F224" s="60"/>
      <c r="G224" s="60"/>
      <c r="H224" s="60"/>
      <c r="I224" s="60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6"/>
      <c r="BN224" s="196"/>
      <c r="BO224" s="196"/>
      <c r="BP224" s="196"/>
      <c r="BQ224" s="196"/>
      <c r="BR224" s="196"/>
      <c r="BS224" s="196"/>
      <c r="BT224" s="196"/>
      <c r="BU224" s="196"/>
      <c r="BV224" s="196"/>
      <c r="BW224" s="196"/>
      <c r="BX224" s="196"/>
      <c r="BY224" s="196"/>
      <c r="BZ224" s="196"/>
      <c r="CA224" s="196"/>
      <c r="CB224" s="196"/>
      <c r="CC224" s="196"/>
      <c r="CD224" s="196"/>
      <c r="CE224" s="196"/>
      <c r="CF224" s="196"/>
      <c r="CG224" s="196"/>
      <c r="CH224" s="196"/>
      <c r="CI224" s="196"/>
      <c r="CJ224" s="196"/>
      <c r="CK224" s="196"/>
      <c r="CL224" s="196"/>
      <c r="CM224" s="196"/>
      <c r="CN224" s="196"/>
      <c r="CO224" s="196"/>
      <c r="CP224" s="196"/>
      <c r="CQ224" s="196"/>
      <c r="CR224" s="196"/>
      <c r="CS224" s="196"/>
      <c r="CT224" s="196"/>
      <c r="CU224" s="196"/>
      <c r="CV224" s="196"/>
      <c r="CW224" s="196"/>
      <c r="CX224" s="196"/>
      <c r="CY224" s="196"/>
      <c r="CZ224" s="196"/>
      <c r="DA224" s="196"/>
      <c r="DB224" s="196"/>
      <c r="DC224" s="196"/>
      <c r="DD224" s="196"/>
      <c r="DE224" s="196"/>
      <c r="DF224" s="196"/>
      <c r="DG224" s="196"/>
      <c r="DH224" s="196"/>
      <c r="DI224" s="196"/>
      <c r="DJ224" s="196"/>
      <c r="DK224" s="196"/>
      <c r="DL224" s="196"/>
      <c r="DM224" s="196"/>
      <c r="DN224" s="196"/>
      <c r="DO224" s="196"/>
      <c r="DP224" s="196"/>
      <c r="DQ224" s="196"/>
      <c r="DR224" s="196"/>
      <c r="DS224" s="196"/>
      <c r="DT224" s="196"/>
      <c r="DU224" s="196"/>
      <c r="DV224" s="196"/>
      <c r="DW224" s="196"/>
      <c r="DX224" s="196"/>
      <c r="DY224" s="196"/>
      <c r="DZ224" s="196"/>
      <c r="EA224" s="196"/>
      <c r="EB224" s="196"/>
      <c r="EC224" s="196"/>
      <c r="ED224" s="196"/>
      <c r="EE224" s="196"/>
      <c r="EF224" s="196"/>
      <c r="EG224" s="196"/>
      <c r="EH224" s="196"/>
      <c r="EI224" s="196"/>
      <c r="EJ224" s="196"/>
      <c r="EK224" s="196"/>
      <c r="EL224" s="196"/>
      <c r="EM224" s="196"/>
      <c r="EN224" s="196"/>
      <c r="EO224" s="196"/>
      <c r="EP224" s="196"/>
      <c r="EQ224" s="196"/>
      <c r="ER224" s="196"/>
      <c r="ES224" s="196"/>
      <c r="ET224" s="196"/>
      <c r="EU224" s="196"/>
      <c r="EV224" s="196"/>
      <c r="EW224" s="196"/>
      <c r="EX224" s="196"/>
      <c r="EY224" s="196"/>
      <c r="EZ224" s="196"/>
      <c r="FA224" s="196"/>
      <c r="FB224" s="196"/>
      <c r="FC224" s="196"/>
      <c r="FD224" s="196"/>
      <c r="FE224" s="196"/>
      <c r="FF224" s="196"/>
      <c r="FG224" s="196"/>
      <c r="FH224" s="196"/>
      <c r="FI224" s="196"/>
      <c r="FJ224" s="196"/>
      <c r="FK224" s="196"/>
      <c r="FL224" s="196"/>
      <c r="FM224" s="196"/>
      <c r="FN224" s="196"/>
      <c r="FO224" s="196"/>
      <c r="FP224" s="196"/>
      <c r="FQ224" s="196"/>
      <c r="FR224" s="196"/>
      <c r="FS224" s="196"/>
      <c r="FT224" s="196"/>
      <c r="FU224" s="196"/>
      <c r="FV224" s="196"/>
      <c r="FW224" s="196"/>
      <c r="FX224" s="196"/>
      <c r="FY224" s="196"/>
      <c r="FZ224" s="196"/>
      <c r="GA224" s="196"/>
      <c r="GB224" s="196"/>
      <c r="GC224" s="196"/>
      <c r="GD224" s="196"/>
      <c r="GE224" s="196"/>
      <c r="GF224" s="196"/>
      <c r="GG224" s="196"/>
      <c r="GH224" s="196"/>
      <c r="GI224" s="196"/>
      <c r="GJ224" s="196"/>
      <c r="GK224" s="196"/>
      <c r="GL224" s="196"/>
      <c r="GM224" s="196"/>
      <c r="GN224" s="196"/>
      <c r="GO224" s="196"/>
      <c r="GP224" s="196"/>
      <c r="GQ224" s="196"/>
      <c r="GR224" s="196"/>
      <c r="GS224" s="196"/>
      <c r="GT224" s="196"/>
      <c r="GU224" s="196"/>
      <c r="GV224" s="196"/>
      <c r="GW224" s="196"/>
      <c r="GX224" s="196"/>
      <c r="GY224" s="196"/>
      <c r="GZ224" s="196"/>
      <c r="HA224" s="196"/>
      <c r="HB224" s="196"/>
      <c r="HC224" s="196"/>
      <c r="HD224" s="196"/>
      <c r="HE224" s="196"/>
      <c r="HF224" s="196"/>
      <c r="HG224" s="196"/>
      <c r="HH224" s="196"/>
      <c r="HI224" s="196"/>
      <c r="HJ224" s="196"/>
      <c r="HK224" s="196"/>
      <c r="HL224" s="196"/>
      <c r="HM224" s="196"/>
      <c r="HN224" s="196"/>
      <c r="HO224" s="196"/>
      <c r="HP224" s="196"/>
      <c r="HQ224" s="196"/>
      <c r="HR224" s="196"/>
      <c r="HS224" s="196"/>
    </row>
    <row r="225" spans="1:227" s="197" customFormat="1" ht="12.75" hidden="1" customHeight="1">
      <c r="A225" s="97"/>
      <c r="B225" s="97"/>
      <c r="C225" s="117" t="s">
        <v>296</v>
      </c>
      <c r="D225" s="139" t="s">
        <v>295</v>
      </c>
      <c r="E225" s="60">
        <v>3214.52</v>
      </c>
      <c r="F225" s="60"/>
      <c r="G225" s="60"/>
      <c r="H225" s="60"/>
      <c r="I225" s="60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6"/>
      <c r="AY225" s="196"/>
      <c r="AZ225" s="196"/>
      <c r="BA225" s="196"/>
      <c r="BB225" s="196"/>
      <c r="BC225" s="196"/>
      <c r="BD225" s="196"/>
      <c r="BE225" s="196"/>
      <c r="BF225" s="196"/>
      <c r="BG225" s="196"/>
      <c r="BH225" s="196"/>
      <c r="BI225" s="196"/>
      <c r="BJ225" s="196"/>
      <c r="BK225" s="196"/>
      <c r="BL225" s="196"/>
      <c r="BM225" s="196"/>
      <c r="BN225" s="196"/>
      <c r="BO225" s="196"/>
      <c r="BP225" s="196"/>
      <c r="BQ225" s="196"/>
      <c r="BR225" s="196"/>
      <c r="BS225" s="196"/>
      <c r="BT225" s="196"/>
      <c r="BU225" s="196"/>
      <c r="BV225" s="196"/>
      <c r="BW225" s="196"/>
      <c r="BX225" s="196"/>
      <c r="BY225" s="196"/>
      <c r="BZ225" s="196"/>
      <c r="CA225" s="196"/>
      <c r="CB225" s="196"/>
      <c r="CC225" s="196"/>
      <c r="CD225" s="196"/>
      <c r="CE225" s="196"/>
      <c r="CF225" s="196"/>
      <c r="CG225" s="196"/>
      <c r="CH225" s="196"/>
      <c r="CI225" s="196"/>
      <c r="CJ225" s="196"/>
      <c r="CK225" s="196"/>
      <c r="CL225" s="196"/>
      <c r="CM225" s="196"/>
      <c r="CN225" s="196"/>
      <c r="CO225" s="196"/>
      <c r="CP225" s="196"/>
      <c r="CQ225" s="196"/>
      <c r="CR225" s="196"/>
      <c r="CS225" s="196"/>
      <c r="CT225" s="196"/>
      <c r="CU225" s="196"/>
      <c r="CV225" s="196"/>
      <c r="CW225" s="196"/>
      <c r="CX225" s="196"/>
      <c r="CY225" s="196"/>
      <c r="CZ225" s="196"/>
      <c r="DA225" s="196"/>
      <c r="DB225" s="196"/>
      <c r="DC225" s="196"/>
      <c r="DD225" s="196"/>
      <c r="DE225" s="196"/>
      <c r="DF225" s="196"/>
      <c r="DG225" s="196"/>
      <c r="DH225" s="196"/>
      <c r="DI225" s="196"/>
      <c r="DJ225" s="196"/>
      <c r="DK225" s="196"/>
      <c r="DL225" s="196"/>
      <c r="DM225" s="196"/>
      <c r="DN225" s="196"/>
      <c r="DO225" s="196"/>
      <c r="DP225" s="196"/>
      <c r="DQ225" s="196"/>
      <c r="DR225" s="196"/>
      <c r="DS225" s="196"/>
      <c r="DT225" s="196"/>
      <c r="DU225" s="196"/>
      <c r="DV225" s="196"/>
      <c r="DW225" s="196"/>
      <c r="DX225" s="196"/>
      <c r="DY225" s="196"/>
      <c r="DZ225" s="196"/>
      <c r="EA225" s="196"/>
      <c r="EB225" s="196"/>
      <c r="EC225" s="196"/>
      <c r="ED225" s="196"/>
      <c r="EE225" s="196"/>
      <c r="EF225" s="196"/>
      <c r="EG225" s="196"/>
      <c r="EH225" s="196"/>
      <c r="EI225" s="196"/>
      <c r="EJ225" s="196"/>
      <c r="EK225" s="196"/>
      <c r="EL225" s="196"/>
      <c r="EM225" s="196"/>
      <c r="EN225" s="196"/>
      <c r="EO225" s="196"/>
      <c r="EP225" s="196"/>
      <c r="EQ225" s="196"/>
      <c r="ER225" s="196"/>
      <c r="ES225" s="196"/>
      <c r="ET225" s="196"/>
      <c r="EU225" s="196"/>
      <c r="EV225" s="196"/>
      <c r="EW225" s="196"/>
      <c r="EX225" s="196"/>
      <c r="EY225" s="196"/>
      <c r="EZ225" s="196"/>
      <c r="FA225" s="196"/>
      <c r="FB225" s="196"/>
      <c r="FC225" s="196"/>
      <c r="FD225" s="196"/>
      <c r="FE225" s="196"/>
      <c r="FF225" s="196"/>
      <c r="FG225" s="196"/>
      <c r="FH225" s="196"/>
      <c r="FI225" s="196"/>
      <c r="FJ225" s="196"/>
      <c r="FK225" s="196"/>
      <c r="FL225" s="196"/>
      <c r="FM225" s="196"/>
      <c r="FN225" s="196"/>
      <c r="FO225" s="196"/>
      <c r="FP225" s="196"/>
      <c r="FQ225" s="196"/>
      <c r="FR225" s="196"/>
      <c r="FS225" s="196"/>
      <c r="FT225" s="196"/>
      <c r="FU225" s="196"/>
      <c r="FV225" s="196"/>
      <c r="FW225" s="196"/>
      <c r="FX225" s="196"/>
      <c r="FY225" s="196"/>
      <c r="FZ225" s="196"/>
      <c r="GA225" s="196"/>
      <c r="GB225" s="196"/>
      <c r="GC225" s="196"/>
      <c r="GD225" s="196"/>
      <c r="GE225" s="196"/>
      <c r="GF225" s="196"/>
      <c r="GG225" s="196"/>
      <c r="GH225" s="196"/>
      <c r="GI225" s="196"/>
      <c r="GJ225" s="196"/>
      <c r="GK225" s="196"/>
      <c r="GL225" s="196"/>
      <c r="GM225" s="196"/>
      <c r="GN225" s="196"/>
      <c r="GO225" s="196"/>
      <c r="GP225" s="196"/>
      <c r="GQ225" s="196"/>
      <c r="GR225" s="196"/>
      <c r="GS225" s="196"/>
      <c r="GT225" s="196"/>
      <c r="GU225" s="196"/>
      <c r="GV225" s="196"/>
      <c r="GW225" s="196"/>
      <c r="GX225" s="196"/>
      <c r="GY225" s="196"/>
      <c r="GZ225" s="196"/>
      <c r="HA225" s="196"/>
      <c r="HB225" s="196"/>
      <c r="HC225" s="196"/>
      <c r="HD225" s="196"/>
      <c r="HE225" s="196"/>
      <c r="HF225" s="196"/>
      <c r="HG225" s="196"/>
      <c r="HH225" s="196"/>
      <c r="HI225" s="196"/>
      <c r="HJ225" s="196"/>
      <c r="HK225" s="196"/>
      <c r="HL225" s="196"/>
      <c r="HM225" s="196"/>
      <c r="HN225" s="196"/>
      <c r="HO225" s="196"/>
      <c r="HP225" s="196"/>
      <c r="HQ225" s="196"/>
      <c r="HR225" s="196"/>
      <c r="HS225" s="196"/>
    </row>
    <row r="226" spans="1:227" s="197" customFormat="1" ht="12.75" hidden="1" customHeight="1">
      <c r="A226" s="97"/>
      <c r="B226" s="97"/>
      <c r="C226" s="117" t="s">
        <v>1567</v>
      </c>
      <c r="D226" s="139" t="s">
        <v>298</v>
      </c>
      <c r="E226" s="60">
        <v>24120.240000000002</v>
      </c>
      <c r="F226" s="60"/>
      <c r="G226" s="60"/>
      <c r="H226" s="60"/>
      <c r="I226" s="60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6"/>
      <c r="AY226" s="196"/>
      <c r="AZ226" s="196"/>
      <c r="BA226" s="196"/>
      <c r="BB226" s="196"/>
      <c r="BC226" s="196"/>
      <c r="BD226" s="196"/>
      <c r="BE226" s="196"/>
      <c r="BF226" s="196"/>
      <c r="BG226" s="196"/>
      <c r="BH226" s="196"/>
      <c r="BI226" s="196"/>
      <c r="BJ226" s="196"/>
      <c r="BK226" s="196"/>
      <c r="BL226" s="196"/>
      <c r="BM226" s="196"/>
      <c r="BN226" s="196"/>
      <c r="BO226" s="196"/>
      <c r="BP226" s="196"/>
      <c r="BQ226" s="196"/>
      <c r="BR226" s="196"/>
      <c r="BS226" s="196"/>
      <c r="BT226" s="196"/>
      <c r="BU226" s="196"/>
      <c r="BV226" s="196"/>
      <c r="BW226" s="196"/>
      <c r="BX226" s="196"/>
      <c r="BY226" s="196"/>
      <c r="BZ226" s="196"/>
      <c r="CA226" s="196"/>
      <c r="CB226" s="196"/>
      <c r="CC226" s="196"/>
      <c r="CD226" s="196"/>
      <c r="CE226" s="196"/>
      <c r="CF226" s="196"/>
      <c r="CG226" s="196"/>
      <c r="CH226" s="196"/>
      <c r="CI226" s="196"/>
      <c r="CJ226" s="196"/>
      <c r="CK226" s="196"/>
      <c r="CL226" s="196"/>
      <c r="CM226" s="196"/>
      <c r="CN226" s="196"/>
      <c r="CO226" s="196"/>
      <c r="CP226" s="196"/>
      <c r="CQ226" s="196"/>
      <c r="CR226" s="196"/>
      <c r="CS226" s="196"/>
      <c r="CT226" s="196"/>
      <c r="CU226" s="196"/>
      <c r="CV226" s="196"/>
      <c r="CW226" s="196"/>
      <c r="CX226" s="196"/>
      <c r="CY226" s="196"/>
      <c r="CZ226" s="196"/>
      <c r="DA226" s="196"/>
      <c r="DB226" s="196"/>
      <c r="DC226" s="196"/>
      <c r="DD226" s="196"/>
      <c r="DE226" s="196"/>
      <c r="DF226" s="196"/>
      <c r="DG226" s="196"/>
      <c r="DH226" s="196"/>
      <c r="DI226" s="196"/>
      <c r="DJ226" s="196"/>
      <c r="DK226" s="196"/>
      <c r="DL226" s="196"/>
      <c r="DM226" s="196"/>
      <c r="DN226" s="196"/>
      <c r="DO226" s="196"/>
      <c r="DP226" s="196"/>
      <c r="DQ226" s="196"/>
      <c r="DR226" s="196"/>
      <c r="DS226" s="196"/>
      <c r="DT226" s="196"/>
      <c r="DU226" s="196"/>
      <c r="DV226" s="196"/>
      <c r="DW226" s="196"/>
      <c r="DX226" s="196"/>
      <c r="DY226" s="196"/>
      <c r="DZ226" s="196"/>
      <c r="EA226" s="196"/>
      <c r="EB226" s="196"/>
      <c r="EC226" s="196"/>
      <c r="ED226" s="196"/>
      <c r="EE226" s="196"/>
      <c r="EF226" s="196"/>
      <c r="EG226" s="196"/>
      <c r="EH226" s="196"/>
      <c r="EI226" s="196"/>
      <c r="EJ226" s="196"/>
      <c r="EK226" s="196"/>
      <c r="EL226" s="196"/>
      <c r="EM226" s="196"/>
      <c r="EN226" s="196"/>
      <c r="EO226" s="196"/>
      <c r="EP226" s="196"/>
      <c r="EQ226" s="196"/>
      <c r="ER226" s="196"/>
      <c r="ES226" s="196"/>
      <c r="ET226" s="196"/>
      <c r="EU226" s="196"/>
      <c r="EV226" s="196"/>
      <c r="EW226" s="196"/>
      <c r="EX226" s="196"/>
      <c r="EY226" s="196"/>
      <c r="EZ226" s="196"/>
      <c r="FA226" s="196"/>
      <c r="FB226" s="196"/>
      <c r="FC226" s="196"/>
      <c r="FD226" s="196"/>
      <c r="FE226" s="196"/>
      <c r="FF226" s="196"/>
      <c r="FG226" s="196"/>
      <c r="FH226" s="196"/>
      <c r="FI226" s="196"/>
      <c r="FJ226" s="196"/>
      <c r="FK226" s="196"/>
      <c r="FL226" s="196"/>
      <c r="FM226" s="196"/>
      <c r="FN226" s="196"/>
      <c r="FO226" s="196"/>
      <c r="FP226" s="196"/>
      <c r="FQ226" s="196"/>
      <c r="FR226" s="196"/>
      <c r="FS226" s="196"/>
      <c r="FT226" s="196"/>
      <c r="FU226" s="196"/>
      <c r="FV226" s="196"/>
      <c r="FW226" s="196"/>
      <c r="FX226" s="196"/>
      <c r="FY226" s="196"/>
      <c r="FZ226" s="196"/>
      <c r="GA226" s="196"/>
      <c r="GB226" s="196"/>
      <c r="GC226" s="196"/>
      <c r="GD226" s="196"/>
      <c r="GE226" s="196"/>
      <c r="GF226" s="196"/>
      <c r="GG226" s="196"/>
      <c r="GH226" s="196"/>
      <c r="GI226" s="196"/>
      <c r="GJ226" s="196"/>
      <c r="GK226" s="196"/>
      <c r="GL226" s="196"/>
      <c r="GM226" s="196"/>
      <c r="GN226" s="196"/>
      <c r="GO226" s="196"/>
      <c r="GP226" s="196"/>
      <c r="GQ226" s="196"/>
      <c r="GR226" s="196"/>
      <c r="GS226" s="196"/>
      <c r="GT226" s="196"/>
      <c r="GU226" s="196"/>
      <c r="GV226" s="196"/>
      <c r="GW226" s="196"/>
      <c r="GX226" s="196"/>
      <c r="GY226" s="196"/>
      <c r="GZ226" s="196"/>
      <c r="HA226" s="196"/>
      <c r="HB226" s="196"/>
      <c r="HC226" s="196"/>
      <c r="HD226" s="196"/>
      <c r="HE226" s="196"/>
      <c r="HF226" s="196"/>
      <c r="HG226" s="196"/>
      <c r="HH226" s="196"/>
      <c r="HI226" s="196"/>
      <c r="HJ226" s="196"/>
      <c r="HK226" s="196"/>
      <c r="HL226" s="196"/>
      <c r="HM226" s="196"/>
      <c r="HN226" s="196"/>
      <c r="HO226" s="196"/>
      <c r="HP226" s="196"/>
      <c r="HQ226" s="196"/>
      <c r="HR226" s="196"/>
      <c r="HS226" s="196"/>
    </row>
    <row r="227" spans="1:227" s="197" customFormat="1" ht="12.75" hidden="1" customHeight="1">
      <c r="A227" s="97"/>
      <c r="B227" s="97"/>
      <c r="C227" s="117" t="s">
        <v>308</v>
      </c>
      <c r="D227" s="139" t="s">
        <v>307</v>
      </c>
      <c r="E227" s="60">
        <v>7183.56</v>
      </c>
      <c r="F227" s="60"/>
      <c r="G227" s="60"/>
      <c r="H227" s="60"/>
      <c r="I227" s="60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6"/>
      <c r="AY227" s="196"/>
      <c r="AZ227" s="196"/>
      <c r="BA227" s="196"/>
      <c r="BB227" s="196"/>
      <c r="BC227" s="196"/>
      <c r="BD227" s="196"/>
      <c r="BE227" s="196"/>
      <c r="BF227" s="196"/>
      <c r="BG227" s="196"/>
      <c r="BH227" s="196"/>
      <c r="BI227" s="196"/>
      <c r="BJ227" s="196"/>
      <c r="BK227" s="196"/>
      <c r="BL227" s="196"/>
      <c r="BM227" s="196"/>
      <c r="BN227" s="196"/>
      <c r="BO227" s="196"/>
      <c r="BP227" s="196"/>
      <c r="BQ227" s="196"/>
      <c r="BR227" s="196"/>
      <c r="BS227" s="196"/>
      <c r="BT227" s="196"/>
      <c r="BU227" s="196"/>
      <c r="BV227" s="196"/>
      <c r="BW227" s="196"/>
      <c r="BX227" s="196"/>
      <c r="BY227" s="196"/>
      <c r="BZ227" s="196"/>
      <c r="CA227" s="196"/>
      <c r="CB227" s="196"/>
      <c r="CC227" s="196"/>
      <c r="CD227" s="196"/>
      <c r="CE227" s="196"/>
      <c r="CF227" s="196"/>
      <c r="CG227" s="196"/>
      <c r="CH227" s="196"/>
      <c r="CI227" s="196"/>
      <c r="CJ227" s="196"/>
      <c r="CK227" s="196"/>
      <c r="CL227" s="196"/>
      <c r="CM227" s="196"/>
      <c r="CN227" s="196"/>
      <c r="CO227" s="196"/>
      <c r="CP227" s="196"/>
      <c r="CQ227" s="196"/>
      <c r="CR227" s="196"/>
      <c r="CS227" s="196"/>
      <c r="CT227" s="196"/>
      <c r="CU227" s="196"/>
      <c r="CV227" s="196"/>
      <c r="CW227" s="196"/>
      <c r="CX227" s="196"/>
      <c r="CY227" s="196"/>
      <c r="CZ227" s="196"/>
      <c r="DA227" s="196"/>
      <c r="DB227" s="196"/>
      <c r="DC227" s="196"/>
      <c r="DD227" s="196"/>
      <c r="DE227" s="196"/>
      <c r="DF227" s="196"/>
      <c r="DG227" s="196"/>
      <c r="DH227" s="196"/>
      <c r="DI227" s="196"/>
      <c r="DJ227" s="196"/>
      <c r="DK227" s="196"/>
      <c r="DL227" s="196"/>
      <c r="DM227" s="196"/>
      <c r="DN227" s="196"/>
      <c r="DO227" s="196"/>
      <c r="DP227" s="196"/>
      <c r="DQ227" s="196"/>
      <c r="DR227" s="196"/>
      <c r="DS227" s="196"/>
      <c r="DT227" s="196"/>
      <c r="DU227" s="196"/>
      <c r="DV227" s="196"/>
      <c r="DW227" s="196"/>
      <c r="DX227" s="196"/>
      <c r="DY227" s="196"/>
      <c r="DZ227" s="196"/>
      <c r="EA227" s="196"/>
      <c r="EB227" s="196"/>
      <c r="EC227" s="196"/>
      <c r="ED227" s="196"/>
      <c r="EE227" s="196"/>
      <c r="EF227" s="196"/>
      <c r="EG227" s="196"/>
      <c r="EH227" s="196"/>
      <c r="EI227" s="196"/>
      <c r="EJ227" s="196"/>
      <c r="EK227" s="196"/>
      <c r="EL227" s="196"/>
      <c r="EM227" s="196"/>
      <c r="EN227" s="196"/>
      <c r="EO227" s="196"/>
      <c r="EP227" s="196"/>
      <c r="EQ227" s="196"/>
      <c r="ER227" s="196"/>
      <c r="ES227" s="196"/>
      <c r="ET227" s="196"/>
      <c r="EU227" s="196"/>
      <c r="EV227" s="196"/>
      <c r="EW227" s="196"/>
      <c r="EX227" s="196"/>
      <c r="EY227" s="196"/>
      <c r="EZ227" s="196"/>
      <c r="FA227" s="196"/>
      <c r="FB227" s="196"/>
      <c r="FC227" s="196"/>
      <c r="FD227" s="196"/>
      <c r="FE227" s="196"/>
      <c r="FF227" s="196"/>
      <c r="FG227" s="196"/>
      <c r="FH227" s="196"/>
      <c r="FI227" s="196"/>
      <c r="FJ227" s="196"/>
      <c r="FK227" s="196"/>
      <c r="FL227" s="196"/>
      <c r="FM227" s="196"/>
      <c r="FN227" s="196"/>
      <c r="FO227" s="196"/>
      <c r="FP227" s="196"/>
      <c r="FQ227" s="196"/>
      <c r="FR227" s="196"/>
      <c r="FS227" s="196"/>
      <c r="FT227" s="196"/>
      <c r="FU227" s="196"/>
      <c r="FV227" s="196"/>
      <c r="FW227" s="196"/>
      <c r="FX227" s="196"/>
      <c r="FY227" s="196"/>
      <c r="FZ227" s="196"/>
      <c r="GA227" s="196"/>
      <c r="GB227" s="196"/>
      <c r="GC227" s="196"/>
      <c r="GD227" s="196"/>
      <c r="GE227" s="196"/>
      <c r="GF227" s="196"/>
      <c r="GG227" s="196"/>
      <c r="GH227" s="196"/>
      <c r="GI227" s="196"/>
      <c r="GJ227" s="196"/>
      <c r="GK227" s="196"/>
      <c r="GL227" s="196"/>
      <c r="GM227" s="196"/>
      <c r="GN227" s="196"/>
      <c r="GO227" s="196"/>
      <c r="GP227" s="196"/>
      <c r="GQ227" s="196"/>
      <c r="GR227" s="196"/>
      <c r="GS227" s="196"/>
      <c r="GT227" s="196"/>
      <c r="GU227" s="196"/>
      <c r="GV227" s="196"/>
      <c r="GW227" s="196"/>
      <c r="GX227" s="196"/>
      <c r="GY227" s="196"/>
      <c r="GZ227" s="196"/>
      <c r="HA227" s="196"/>
      <c r="HB227" s="196"/>
      <c r="HC227" s="196"/>
      <c r="HD227" s="196"/>
      <c r="HE227" s="196"/>
      <c r="HF227" s="196"/>
      <c r="HG227" s="196"/>
      <c r="HH227" s="196"/>
      <c r="HI227" s="196"/>
      <c r="HJ227" s="196"/>
      <c r="HK227" s="196"/>
      <c r="HL227" s="196"/>
      <c r="HM227" s="196"/>
      <c r="HN227" s="196"/>
      <c r="HO227" s="196"/>
      <c r="HP227" s="196"/>
      <c r="HQ227" s="196"/>
      <c r="HR227" s="196"/>
      <c r="HS227" s="196"/>
    </row>
    <row r="228" spans="1:227" s="197" customFormat="1" ht="12.75" hidden="1" customHeight="1">
      <c r="A228" s="97"/>
      <c r="B228" s="97"/>
      <c r="C228" s="97" t="s">
        <v>317</v>
      </c>
      <c r="D228" s="98" t="s">
        <v>316</v>
      </c>
      <c r="E228" s="60">
        <v>8116.47</v>
      </c>
      <c r="F228" s="60"/>
      <c r="G228" s="60"/>
      <c r="H228" s="60"/>
      <c r="I228" s="60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6"/>
      <c r="AY228" s="196"/>
      <c r="AZ228" s="196"/>
      <c r="BA228" s="196"/>
      <c r="BB228" s="196"/>
      <c r="BC228" s="196"/>
      <c r="BD228" s="196"/>
      <c r="BE228" s="196"/>
      <c r="BF228" s="196"/>
      <c r="BG228" s="196"/>
      <c r="BH228" s="196"/>
      <c r="BI228" s="196"/>
      <c r="BJ228" s="196"/>
      <c r="BK228" s="196"/>
      <c r="BL228" s="196"/>
      <c r="BM228" s="196"/>
      <c r="BN228" s="196"/>
      <c r="BO228" s="196"/>
      <c r="BP228" s="196"/>
      <c r="BQ228" s="196"/>
      <c r="BR228" s="196"/>
      <c r="BS228" s="196"/>
      <c r="BT228" s="196"/>
      <c r="BU228" s="196"/>
      <c r="BV228" s="196"/>
      <c r="BW228" s="196"/>
      <c r="BX228" s="196"/>
      <c r="BY228" s="196"/>
      <c r="BZ228" s="196"/>
      <c r="CA228" s="196"/>
      <c r="CB228" s="196"/>
      <c r="CC228" s="196"/>
      <c r="CD228" s="196"/>
      <c r="CE228" s="196"/>
      <c r="CF228" s="196"/>
      <c r="CG228" s="196"/>
      <c r="CH228" s="196"/>
      <c r="CI228" s="196"/>
      <c r="CJ228" s="196"/>
      <c r="CK228" s="196"/>
      <c r="CL228" s="196"/>
      <c r="CM228" s="196"/>
      <c r="CN228" s="196"/>
      <c r="CO228" s="196"/>
      <c r="CP228" s="196"/>
      <c r="CQ228" s="196"/>
      <c r="CR228" s="196"/>
      <c r="CS228" s="196"/>
      <c r="CT228" s="196"/>
      <c r="CU228" s="196"/>
      <c r="CV228" s="196"/>
      <c r="CW228" s="196"/>
      <c r="CX228" s="196"/>
      <c r="CY228" s="196"/>
      <c r="CZ228" s="196"/>
      <c r="DA228" s="196"/>
      <c r="DB228" s="196"/>
      <c r="DC228" s="196"/>
      <c r="DD228" s="196"/>
      <c r="DE228" s="196"/>
      <c r="DF228" s="196"/>
      <c r="DG228" s="196"/>
      <c r="DH228" s="196"/>
      <c r="DI228" s="196"/>
      <c r="DJ228" s="196"/>
      <c r="DK228" s="196"/>
      <c r="DL228" s="196"/>
      <c r="DM228" s="196"/>
      <c r="DN228" s="196"/>
      <c r="DO228" s="196"/>
      <c r="DP228" s="196"/>
      <c r="DQ228" s="196"/>
      <c r="DR228" s="196"/>
      <c r="DS228" s="196"/>
      <c r="DT228" s="196"/>
      <c r="DU228" s="196"/>
      <c r="DV228" s="196"/>
      <c r="DW228" s="196"/>
      <c r="DX228" s="196"/>
      <c r="DY228" s="196"/>
      <c r="DZ228" s="196"/>
      <c r="EA228" s="196"/>
      <c r="EB228" s="196"/>
      <c r="EC228" s="196"/>
      <c r="ED228" s="196"/>
      <c r="EE228" s="196"/>
      <c r="EF228" s="196"/>
      <c r="EG228" s="196"/>
      <c r="EH228" s="196"/>
      <c r="EI228" s="196"/>
      <c r="EJ228" s="196"/>
      <c r="EK228" s="196"/>
      <c r="EL228" s="196"/>
      <c r="EM228" s="196"/>
      <c r="EN228" s="196"/>
      <c r="EO228" s="196"/>
      <c r="EP228" s="196"/>
      <c r="EQ228" s="196"/>
      <c r="ER228" s="196"/>
      <c r="ES228" s="196"/>
      <c r="ET228" s="196"/>
      <c r="EU228" s="196"/>
      <c r="EV228" s="196"/>
      <c r="EW228" s="196"/>
      <c r="EX228" s="196"/>
      <c r="EY228" s="196"/>
      <c r="EZ228" s="196"/>
      <c r="FA228" s="196"/>
      <c r="FB228" s="196"/>
      <c r="FC228" s="196"/>
      <c r="FD228" s="196"/>
      <c r="FE228" s="196"/>
      <c r="FF228" s="196"/>
      <c r="FG228" s="196"/>
      <c r="FH228" s="196"/>
      <c r="FI228" s="196"/>
      <c r="FJ228" s="196"/>
      <c r="FK228" s="196"/>
      <c r="FL228" s="196"/>
      <c r="FM228" s="196"/>
      <c r="FN228" s="196"/>
      <c r="FO228" s="196"/>
      <c r="FP228" s="196"/>
      <c r="FQ228" s="196"/>
      <c r="FR228" s="196"/>
      <c r="FS228" s="196"/>
      <c r="FT228" s="196"/>
      <c r="FU228" s="196"/>
      <c r="FV228" s="196"/>
      <c r="FW228" s="196"/>
      <c r="FX228" s="196"/>
      <c r="FY228" s="196"/>
      <c r="FZ228" s="196"/>
      <c r="GA228" s="196"/>
      <c r="GB228" s="196"/>
      <c r="GC228" s="196"/>
      <c r="GD228" s="196"/>
      <c r="GE228" s="196"/>
      <c r="GF228" s="196"/>
      <c r="GG228" s="196"/>
      <c r="GH228" s="196"/>
      <c r="GI228" s="196"/>
      <c r="GJ228" s="196"/>
      <c r="GK228" s="196"/>
      <c r="GL228" s="196"/>
      <c r="GM228" s="196"/>
      <c r="GN228" s="196"/>
      <c r="GO228" s="196"/>
      <c r="GP228" s="196"/>
      <c r="GQ228" s="196"/>
      <c r="GR228" s="196"/>
      <c r="GS228" s="196"/>
      <c r="GT228" s="196"/>
      <c r="GU228" s="196"/>
      <c r="GV228" s="196"/>
      <c r="GW228" s="196"/>
      <c r="GX228" s="196"/>
      <c r="GY228" s="196"/>
      <c r="GZ228" s="196"/>
      <c r="HA228" s="196"/>
      <c r="HB228" s="196"/>
      <c r="HC228" s="196"/>
      <c r="HD228" s="196"/>
      <c r="HE228" s="196"/>
      <c r="HF228" s="196"/>
      <c r="HG228" s="196"/>
      <c r="HH228" s="196"/>
      <c r="HI228" s="196"/>
      <c r="HJ228" s="196"/>
      <c r="HK228" s="196"/>
      <c r="HL228" s="196"/>
      <c r="HM228" s="196"/>
      <c r="HN228" s="196"/>
      <c r="HO228" s="196"/>
      <c r="HP228" s="196"/>
      <c r="HQ228" s="196"/>
      <c r="HR228" s="196"/>
      <c r="HS228" s="196"/>
    </row>
    <row r="229" spans="1:227" s="197" customFormat="1" ht="12.75" hidden="1" customHeight="1">
      <c r="A229" s="97"/>
      <c r="B229" s="97"/>
      <c r="C229" s="97" t="s">
        <v>1573</v>
      </c>
      <c r="D229" s="139" t="s">
        <v>373</v>
      </c>
      <c r="E229" s="60">
        <v>3125.21</v>
      </c>
      <c r="F229" s="60"/>
      <c r="G229" s="60"/>
      <c r="H229" s="60"/>
      <c r="I229" s="60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6"/>
      <c r="BH229" s="196"/>
      <c r="BI229" s="196"/>
      <c r="BJ229" s="196"/>
      <c r="BK229" s="196"/>
      <c r="BL229" s="196"/>
      <c r="BM229" s="196"/>
      <c r="BN229" s="196"/>
      <c r="BO229" s="196"/>
      <c r="BP229" s="196"/>
      <c r="BQ229" s="196"/>
      <c r="BR229" s="196"/>
      <c r="BS229" s="196"/>
      <c r="BT229" s="196"/>
      <c r="BU229" s="196"/>
      <c r="BV229" s="196"/>
      <c r="BW229" s="196"/>
      <c r="BX229" s="196"/>
      <c r="BY229" s="196"/>
      <c r="BZ229" s="196"/>
      <c r="CA229" s="196"/>
      <c r="CB229" s="196"/>
      <c r="CC229" s="196"/>
      <c r="CD229" s="196"/>
      <c r="CE229" s="196"/>
      <c r="CF229" s="196"/>
      <c r="CG229" s="196"/>
      <c r="CH229" s="196"/>
      <c r="CI229" s="196"/>
      <c r="CJ229" s="196"/>
      <c r="CK229" s="196"/>
      <c r="CL229" s="196"/>
      <c r="CM229" s="196"/>
      <c r="CN229" s="196"/>
      <c r="CO229" s="196"/>
      <c r="CP229" s="196"/>
      <c r="CQ229" s="196"/>
      <c r="CR229" s="196"/>
      <c r="CS229" s="196"/>
      <c r="CT229" s="196"/>
      <c r="CU229" s="196"/>
      <c r="CV229" s="196"/>
      <c r="CW229" s="196"/>
      <c r="CX229" s="196"/>
      <c r="CY229" s="196"/>
      <c r="CZ229" s="196"/>
      <c r="DA229" s="196"/>
      <c r="DB229" s="196"/>
      <c r="DC229" s="196"/>
      <c r="DD229" s="196"/>
      <c r="DE229" s="196"/>
      <c r="DF229" s="196"/>
      <c r="DG229" s="196"/>
      <c r="DH229" s="196"/>
      <c r="DI229" s="196"/>
      <c r="DJ229" s="196"/>
      <c r="DK229" s="196"/>
      <c r="DL229" s="196"/>
      <c r="DM229" s="196"/>
      <c r="DN229" s="196"/>
      <c r="DO229" s="196"/>
      <c r="DP229" s="196"/>
      <c r="DQ229" s="196"/>
      <c r="DR229" s="196"/>
      <c r="DS229" s="196"/>
      <c r="DT229" s="196"/>
      <c r="DU229" s="196"/>
      <c r="DV229" s="196"/>
      <c r="DW229" s="196"/>
      <c r="DX229" s="196"/>
      <c r="DY229" s="196"/>
      <c r="DZ229" s="196"/>
      <c r="EA229" s="196"/>
      <c r="EB229" s="196"/>
      <c r="EC229" s="196"/>
      <c r="ED229" s="196"/>
      <c r="EE229" s="196"/>
      <c r="EF229" s="196"/>
      <c r="EG229" s="196"/>
      <c r="EH229" s="196"/>
      <c r="EI229" s="196"/>
      <c r="EJ229" s="196"/>
      <c r="EK229" s="196"/>
      <c r="EL229" s="196"/>
      <c r="EM229" s="196"/>
      <c r="EN229" s="196"/>
      <c r="EO229" s="196"/>
      <c r="EP229" s="196"/>
      <c r="EQ229" s="196"/>
      <c r="ER229" s="196"/>
      <c r="ES229" s="196"/>
      <c r="ET229" s="196"/>
      <c r="EU229" s="196"/>
      <c r="EV229" s="196"/>
      <c r="EW229" s="196"/>
      <c r="EX229" s="196"/>
      <c r="EY229" s="196"/>
      <c r="EZ229" s="196"/>
      <c r="FA229" s="196"/>
      <c r="FB229" s="196"/>
      <c r="FC229" s="196"/>
      <c r="FD229" s="196"/>
      <c r="FE229" s="196"/>
      <c r="FF229" s="196"/>
      <c r="FG229" s="196"/>
      <c r="FH229" s="196"/>
      <c r="FI229" s="196"/>
      <c r="FJ229" s="196"/>
      <c r="FK229" s="196"/>
      <c r="FL229" s="196"/>
      <c r="FM229" s="196"/>
      <c r="FN229" s="196"/>
      <c r="FO229" s="196"/>
      <c r="FP229" s="196"/>
      <c r="FQ229" s="196"/>
      <c r="FR229" s="196"/>
      <c r="FS229" s="196"/>
      <c r="FT229" s="196"/>
      <c r="FU229" s="196"/>
      <c r="FV229" s="196"/>
      <c r="FW229" s="196"/>
      <c r="FX229" s="196"/>
      <c r="FY229" s="196"/>
      <c r="FZ229" s="196"/>
      <c r="GA229" s="196"/>
      <c r="GB229" s="196"/>
      <c r="GC229" s="196"/>
      <c r="GD229" s="196"/>
      <c r="GE229" s="196"/>
      <c r="GF229" s="196"/>
      <c r="GG229" s="196"/>
      <c r="GH229" s="196"/>
      <c r="GI229" s="196"/>
      <c r="GJ229" s="196"/>
      <c r="GK229" s="196"/>
      <c r="GL229" s="196"/>
      <c r="GM229" s="196"/>
      <c r="GN229" s="196"/>
      <c r="GO229" s="196"/>
      <c r="GP229" s="196"/>
      <c r="GQ229" s="196"/>
      <c r="GR229" s="196"/>
      <c r="GS229" s="196"/>
      <c r="GT229" s="196"/>
      <c r="GU229" s="196"/>
      <c r="GV229" s="196"/>
      <c r="GW229" s="196"/>
      <c r="GX229" s="196"/>
      <c r="GY229" s="196"/>
      <c r="GZ229" s="196"/>
      <c r="HA229" s="196"/>
      <c r="HB229" s="196"/>
      <c r="HC229" s="196"/>
      <c r="HD229" s="196"/>
      <c r="HE229" s="196"/>
      <c r="HF229" s="196"/>
      <c r="HG229" s="196"/>
      <c r="HH229" s="196"/>
      <c r="HI229" s="196"/>
      <c r="HJ229" s="196"/>
      <c r="HK229" s="196"/>
      <c r="HL229" s="196"/>
      <c r="HM229" s="196"/>
      <c r="HN229" s="196"/>
      <c r="HO229" s="196"/>
      <c r="HP229" s="196"/>
      <c r="HQ229" s="196"/>
      <c r="HR229" s="196"/>
      <c r="HS229" s="196"/>
    </row>
    <row r="230" spans="1:227" s="197" customFormat="1" ht="12.75" hidden="1" customHeight="1">
      <c r="A230" s="97" t="s">
        <v>2362</v>
      </c>
      <c r="B230" s="97"/>
      <c r="C230" s="97" t="s">
        <v>344</v>
      </c>
      <c r="D230" s="139" t="s">
        <v>343</v>
      </c>
      <c r="E230" s="60">
        <v>1871.36</v>
      </c>
      <c r="F230" s="60"/>
      <c r="G230" s="60"/>
      <c r="H230" s="60"/>
      <c r="I230" s="60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6"/>
      <c r="AK230" s="196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196"/>
      <c r="BG230" s="196"/>
      <c r="BH230" s="196"/>
      <c r="BI230" s="196"/>
      <c r="BJ230" s="196"/>
      <c r="BK230" s="196"/>
      <c r="BL230" s="196"/>
      <c r="BM230" s="196"/>
      <c r="BN230" s="196"/>
      <c r="BO230" s="196"/>
      <c r="BP230" s="196"/>
      <c r="BQ230" s="196"/>
      <c r="BR230" s="196"/>
      <c r="BS230" s="196"/>
      <c r="BT230" s="196"/>
      <c r="BU230" s="196"/>
      <c r="BV230" s="196"/>
      <c r="BW230" s="196"/>
      <c r="BX230" s="196"/>
      <c r="BY230" s="196"/>
      <c r="BZ230" s="196"/>
      <c r="CA230" s="196"/>
      <c r="CB230" s="196"/>
      <c r="CC230" s="196"/>
      <c r="CD230" s="196"/>
      <c r="CE230" s="196"/>
      <c r="CF230" s="196"/>
      <c r="CG230" s="196"/>
      <c r="CH230" s="196"/>
      <c r="CI230" s="196"/>
      <c r="CJ230" s="196"/>
      <c r="CK230" s="196"/>
      <c r="CL230" s="196"/>
      <c r="CM230" s="196"/>
      <c r="CN230" s="196"/>
      <c r="CO230" s="196"/>
      <c r="CP230" s="196"/>
      <c r="CQ230" s="196"/>
      <c r="CR230" s="196"/>
      <c r="CS230" s="196"/>
      <c r="CT230" s="196"/>
      <c r="CU230" s="196"/>
      <c r="CV230" s="196"/>
      <c r="CW230" s="196"/>
      <c r="CX230" s="196"/>
      <c r="CY230" s="196"/>
      <c r="CZ230" s="196"/>
      <c r="DA230" s="196"/>
      <c r="DB230" s="196"/>
      <c r="DC230" s="196"/>
      <c r="DD230" s="196"/>
      <c r="DE230" s="196"/>
      <c r="DF230" s="196"/>
      <c r="DG230" s="196"/>
      <c r="DH230" s="196"/>
      <c r="DI230" s="196"/>
      <c r="DJ230" s="196"/>
      <c r="DK230" s="196"/>
      <c r="DL230" s="196"/>
      <c r="DM230" s="196"/>
      <c r="DN230" s="196"/>
      <c r="DO230" s="196"/>
      <c r="DP230" s="196"/>
      <c r="DQ230" s="196"/>
      <c r="DR230" s="196"/>
      <c r="DS230" s="196"/>
      <c r="DT230" s="196"/>
      <c r="DU230" s="196"/>
      <c r="DV230" s="196"/>
      <c r="DW230" s="196"/>
      <c r="DX230" s="196"/>
      <c r="DY230" s="196"/>
      <c r="DZ230" s="196"/>
      <c r="EA230" s="196"/>
      <c r="EB230" s="196"/>
      <c r="EC230" s="196"/>
      <c r="ED230" s="196"/>
      <c r="EE230" s="196"/>
      <c r="EF230" s="196"/>
      <c r="EG230" s="196"/>
      <c r="EH230" s="196"/>
      <c r="EI230" s="196"/>
      <c r="EJ230" s="196"/>
      <c r="EK230" s="196"/>
      <c r="EL230" s="196"/>
      <c r="EM230" s="196"/>
      <c r="EN230" s="196"/>
      <c r="EO230" s="196"/>
      <c r="EP230" s="196"/>
      <c r="EQ230" s="196"/>
      <c r="ER230" s="196"/>
      <c r="ES230" s="196"/>
      <c r="ET230" s="196"/>
      <c r="EU230" s="196"/>
      <c r="EV230" s="196"/>
      <c r="EW230" s="196"/>
      <c r="EX230" s="196"/>
      <c r="EY230" s="196"/>
      <c r="EZ230" s="196"/>
      <c r="FA230" s="196"/>
      <c r="FB230" s="196"/>
      <c r="FC230" s="196"/>
      <c r="FD230" s="196"/>
      <c r="FE230" s="196"/>
      <c r="FF230" s="196"/>
      <c r="FG230" s="196"/>
      <c r="FH230" s="196"/>
      <c r="FI230" s="196"/>
      <c r="FJ230" s="196"/>
      <c r="FK230" s="196"/>
      <c r="FL230" s="196"/>
      <c r="FM230" s="196"/>
      <c r="FN230" s="196"/>
      <c r="FO230" s="196"/>
      <c r="FP230" s="196"/>
      <c r="FQ230" s="196"/>
      <c r="FR230" s="196"/>
      <c r="FS230" s="196"/>
      <c r="FT230" s="196"/>
      <c r="FU230" s="196"/>
      <c r="FV230" s="196"/>
      <c r="FW230" s="196"/>
      <c r="FX230" s="196"/>
      <c r="FY230" s="196"/>
      <c r="FZ230" s="196"/>
      <c r="GA230" s="196"/>
      <c r="GB230" s="196"/>
      <c r="GC230" s="196"/>
      <c r="GD230" s="196"/>
      <c r="GE230" s="196"/>
      <c r="GF230" s="196"/>
      <c r="GG230" s="196"/>
      <c r="GH230" s="196"/>
      <c r="GI230" s="196"/>
      <c r="GJ230" s="196"/>
      <c r="GK230" s="196"/>
      <c r="GL230" s="196"/>
      <c r="GM230" s="196"/>
      <c r="GN230" s="196"/>
      <c r="GO230" s="196"/>
      <c r="GP230" s="196"/>
      <c r="GQ230" s="196"/>
      <c r="GR230" s="196"/>
      <c r="GS230" s="196"/>
      <c r="GT230" s="196"/>
      <c r="GU230" s="196"/>
      <c r="GV230" s="196"/>
      <c r="GW230" s="196"/>
      <c r="GX230" s="196"/>
      <c r="GY230" s="196"/>
      <c r="GZ230" s="196"/>
      <c r="HA230" s="196"/>
      <c r="HB230" s="196"/>
      <c r="HC230" s="196"/>
      <c r="HD230" s="196"/>
      <c r="HE230" s="196"/>
      <c r="HF230" s="196"/>
      <c r="HG230" s="196"/>
      <c r="HH230" s="196"/>
      <c r="HI230" s="196"/>
      <c r="HJ230" s="196"/>
      <c r="HK230" s="196"/>
      <c r="HL230" s="196"/>
      <c r="HM230" s="196"/>
      <c r="HN230" s="196"/>
      <c r="HO230" s="196"/>
      <c r="HP230" s="196"/>
      <c r="HQ230" s="196"/>
      <c r="HR230" s="196"/>
      <c r="HS230" s="196"/>
    </row>
    <row r="231" spans="1:227" s="197" customFormat="1" ht="12.75" hidden="1" customHeight="1">
      <c r="A231" s="97" t="s">
        <v>2363</v>
      </c>
      <c r="B231" s="97"/>
      <c r="C231" s="97" t="s">
        <v>2364</v>
      </c>
      <c r="D231" s="139" t="s">
        <v>310</v>
      </c>
      <c r="E231" s="60">
        <v>4763.7</v>
      </c>
      <c r="F231" s="60"/>
      <c r="G231" s="60"/>
      <c r="H231" s="60"/>
      <c r="I231" s="60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6"/>
      <c r="AK231" s="196"/>
      <c r="AL231" s="196"/>
      <c r="AM231" s="196"/>
      <c r="AN231" s="196"/>
      <c r="AO231" s="196"/>
      <c r="AP231" s="196"/>
      <c r="AQ231" s="196"/>
      <c r="AR231" s="196"/>
      <c r="AS231" s="196"/>
      <c r="AT231" s="196"/>
      <c r="AU231" s="196"/>
      <c r="AV231" s="196"/>
      <c r="AW231" s="196"/>
      <c r="AX231" s="196"/>
      <c r="AY231" s="196"/>
      <c r="AZ231" s="196"/>
      <c r="BA231" s="196"/>
      <c r="BB231" s="196"/>
      <c r="BC231" s="196"/>
      <c r="BD231" s="196"/>
      <c r="BE231" s="196"/>
      <c r="BF231" s="196"/>
      <c r="BG231" s="196"/>
      <c r="BH231" s="196"/>
      <c r="BI231" s="196"/>
      <c r="BJ231" s="196"/>
      <c r="BK231" s="196"/>
      <c r="BL231" s="196"/>
      <c r="BM231" s="196"/>
      <c r="BN231" s="196"/>
      <c r="BO231" s="196"/>
      <c r="BP231" s="196"/>
      <c r="BQ231" s="196"/>
      <c r="BR231" s="196"/>
      <c r="BS231" s="196"/>
      <c r="BT231" s="196"/>
      <c r="BU231" s="196"/>
      <c r="BV231" s="196"/>
      <c r="BW231" s="196"/>
      <c r="BX231" s="196"/>
      <c r="BY231" s="196"/>
      <c r="BZ231" s="196"/>
      <c r="CA231" s="196"/>
      <c r="CB231" s="196"/>
      <c r="CC231" s="196"/>
      <c r="CD231" s="196"/>
      <c r="CE231" s="196"/>
      <c r="CF231" s="196"/>
      <c r="CG231" s="196"/>
      <c r="CH231" s="196"/>
      <c r="CI231" s="196"/>
      <c r="CJ231" s="196"/>
      <c r="CK231" s="196"/>
      <c r="CL231" s="196"/>
      <c r="CM231" s="196"/>
      <c r="CN231" s="196"/>
      <c r="CO231" s="196"/>
      <c r="CP231" s="196"/>
      <c r="CQ231" s="196"/>
      <c r="CR231" s="196"/>
      <c r="CS231" s="196"/>
      <c r="CT231" s="196"/>
      <c r="CU231" s="196"/>
      <c r="CV231" s="196"/>
      <c r="CW231" s="196"/>
      <c r="CX231" s="196"/>
      <c r="CY231" s="196"/>
      <c r="CZ231" s="196"/>
      <c r="DA231" s="196"/>
      <c r="DB231" s="196"/>
      <c r="DC231" s="196"/>
      <c r="DD231" s="196"/>
      <c r="DE231" s="196"/>
      <c r="DF231" s="196"/>
      <c r="DG231" s="196"/>
      <c r="DH231" s="196"/>
      <c r="DI231" s="196"/>
      <c r="DJ231" s="196"/>
      <c r="DK231" s="196"/>
      <c r="DL231" s="196"/>
      <c r="DM231" s="196"/>
      <c r="DN231" s="196"/>
      <c r="DO231" s="196"/>
      <c r="DP231" s="196"/>
      <c r="DQ231" s="196"/>
      <c r="DR231" s="196"/>
      <c r="DS231" s="196"/>
      <c r="DT231" s="196"/>
      <c r="DU231" s="196"/>
      <c r="DV231" s="196"/>
      <c r="DW231" s="196"/>
      <c r="DX231" s="196"/>
      <c r="DY231" s="196"/>
      <c r="DZ231" s="196"/>
      <c r="EA231" s="196"/>
      <c r="EB231" s="196"/>
      <c r="EC231" s="196"/>
      <c r="ED231" s="196"/>
      <c r="EE231" s="196"/>
      <c r="EF231" s="196"/>
      <c r="EG231" s="196"/>
      <c r="EH231" s="196"/>
      <c r="EI231" s="196"/>
      <c r="EJ231" s="196"/>
      <c r="EK231" s="196"/>
      <c r="EL231" s="196"/>
      <c r="EM231" s="196"/>
      <c r="EN231" s="196"/>
      <c r="EO231" s="196"/>
      <c r="EP231" s="196"/>
      <c r="EQ231" s="196"/>
      <c r="ER231" s="196"/>
      <c r="ES231" s="196"/>
      <c r="ET231" s="196"/>
      <c r="EU231" s="196"/>
      <c r="EV231" s="196"/>
      <c r="EW231" s="196"/>
      <c r="EX231" s="196"/>
      <c r="EY231" s="196"/>
      <c r="EZ231" s="196"/>
      <c r="FA231" s="196"/>
      <c r="FB231" s="196"/>
      <c r="FC231" s="196"/>
      <c r="FD231" s="196"/>
      <c r="FE231" s="196"/>
      <c r="FF231" s="196"/>
      <c r="FG231" s="196"/>
      <c r="FH231" s="196"/>
      <c r="FI231" s="196"/>
      <c r="FJ231" s="196"/>
      <c r="FK231" s="196"/>
      <c r="FL231" s="196"/>
      <c r="FM231" s="196"/>
      <c r="FN231" s="196"/>
      <c r="FO231" s="196"/>
      <c r="FP231" s="196"/>
      <c r="FQ231" s="196"/>
      <c r="FR231" s="196"/>
      <c r="FS231" s="196"/>
      <c r="FT231" s="196"/>
      <c r="FU231" s="196"/>
      <c r="FV231" s="196"/>
      <c r="FW231" s="196"/>
      <c r="FX231" s="196"/>
      <c r="FY231" s="196"/>
      <c r="FZ231" s="196"/>
      <c r="GA231" s="196"/>
      <c r="GB231" s="196"/>
      <c r="GC231" s="196"/>
      <c r="GD231" s="196"/>
      <c r="GE231" s="196"/>
      <c r="GF231" s="196"/>
      <c r="GG231" s="196"/>
      <c r="GH231" s="196"/>
      <c r="GI231" s="196"/>
      <c r="GJ231" s="196"/>
      <c r="GK231" s="196"/>
      <c r="GL231" s="196"/>
      <c r="GM231" s="196"/>
      <c r="GN231" s="196"/>
      <c r="GO231" s="196"/>
      <c r="GP231" s="196"/>
      <c r="GQ231" s="196"/>
      <c r="GR231" s="196"/>
      <c r="GS231" s="196"/>
      <c r="GT231" s="196"/>
      <c r="GU231" s="196"/>
      <c r="GV231" s="196"/>
      <c r="GW231" s="196"/>
      <c r="GX231" s="196"/>
      <c r="GY231" s="196"/>
      <c r="GZ231" s="196"/>
      <c r="HA231" s="196"/>
      <c r="HB231" s="196"/>
      <c r="HC231" s="196"/>
      <c r="HD231" s="196"/>
      <c r="HE231" s="196"/>
      <c r="HF231" s="196"/>
      <c r="HG231" s="196"/>
      <c r="HH231" s="196"/>
      <c r="HI231" s="196"/>
      <c r="HJ231" s="196"/>
      <c r="HK231" s="196"/>
      <c r="HL231" s="196"/>
      <c r="HM231" s="196"/>
      <c r="HN231" s="196"/>
      <c r="HO231" s="196"/>
      <c r="HP231" s="196"/>
      <c r="HQ231" s="196"/>
      <c r="HR231" s="196"/>
      <c r="HS231" s="196"/>
    </row>
    <row r="232" spans="1:227" s="197" customFormat="1" ht="12.75" hidden="1" customHeight="1">
      <c r="A232" s="97" t="s">
        <v>2365</v>
      </c>
      <c r="B232" s="97"/>
      <c r="C232" s="97" t="s">
        <v>2366</v>
      </c>
      <c r="D232" s="139" t="s">
        <v>325</v>
      </c>
      <c r="E232" s="60">
        <v>33008.75</v>
      </c>
      <c r="F232" s="60"/>
      <c r="G232" s="60"/>
      <c r="H232" s="60"/>
      <c r="I232" s="60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  <c r="AN232" s="196"/>
      <c r="AO232" s="196"/>
      <c r="AP232" s="196"/>
      <c r="AQ232" s="196"/>
      <c r="AR232" s="196"/>
      <c r="AS232" s="196"/>
      <c r="AT232" s="196"/>
      <c r="AU232" s="196"/>
      <c r="AV232" s="196"/>
      <c r="AW232" s="196"/>
      <c r="AX232" s="196"/>
      <c r="AY232" s="196"/>
      <c r="AZ232" s="196"/>
      <c r="BA232" s="196"/>
      <c r="BB232" s="196"/>
      <c r="BC232" s="196"/>
      <c r="BD232" s="196"/>
      <c r="BE232" s="196"/>
      <c r="BF232" s="196"/>
      <c r="BG232" s="196"/>
      <c r="BH232" s="196"/>
      <c r="BI232" s="196"/>
      <c r="BJ232" s="196"/>
      <c r="BK232" s="196"/>
      <c r="BL232" s="196"/>
      <c r="BM232" s="196"/>
      <c r="BN232" s="196"/>
      <c r="BO232" s="196"/>
      <c r="BP232" s="196"/>
      <c r="BQ232" s="196"/>
      <c r="BR232" s="196"/>
      <c r="BS232" s="196"/>
      <c r="BT232" s="196"/>
      <c r="BU232" s="196"/>
      <c r="BV232" s="196"/>
      <c r="BW232" s="196"/>
      <c r="BX232" s="196"/>
      <c r="BY232" s="196"/>
      <c r="BZ232" s="196"/>
      <c r="CA232" s="196"/>
      <c r="CB232" s="196"/>
      <c r="CC232" s="196"/>
      <c r="CD232" s="196"/>
      <c r="CE232" s="196"/>
      <c r="CF232" s="196"/>
      <c r="CG232" s="196"/>
      <c r="CH232" s="196"/>
      <c r="CI232" s="196"/>
      <c r="CJ232" s="196"/>
      <c r="CK232" s="196"/>
      <c r="CL232" s="196"/>
      <c r="CM232" s="196"/>
      <c r="CN232" s="196"/>
      <c r="CO232" s="196"/>
      <c r="CP232" s="196"/>
      <c r="CQ232" s="196"/>
      <c r="CR232" s="196"/>
      <c r="CS232" s="196"/>
      <c r="CT232" s="196"/>
      <c r="CU232" s="196"/>
      <c r="CV232" s="196"/>
      <c r="CW232" s="196"/>
      <c r="CX232" s="196"/>
      <c r="CY232" s="196"/>
      <c r="CZ232" s="196"/>
      <c r="DA232" s="196"/>
      <c r="DB232" s="196"/>
      <c r="DC232" s="196"/>
      <c r="DD232" s="196"/>
      <c r="DE232" s="196"/>
      <c r="DF232" s="196"/>
      <c r="DG232" s="196"/>
      <c r="DH232" s="196"/>
      <c r="DI232" s="196"/>
      <c r="DJ232" s="196"/>
      <c r="DK232" s="196"/>
      <c r="DL232" s="196"/>
      <c r="DM232" s="196"/>
      <c r="DN232" s="196"/>
      <c r="DO232" s="196"/>
      <c r="DP232" s="196"/>
      <c r="DQ232" s="196"/>
      <c r="DR232" s="196"/>
      <c r="DS232" s="196"/>
      <c r="DT232" s="196"/>
      <c r="DU232" s="196"/>
      <c r="DV232" s="196"/>
      <c r="DW232" s="196"/>
      <c r="DX232" s="196"/>
      <c r="DY232" s="196"/>
      <c r="DZ232" s="196"/>
      <c r="EA232" s="196"/>
      <c r="EB232" s="196"/>
      <c r="EC232" s="196"/>
      <c r="ED232" s="196"/>
      <c r="EE232" s="196"/>
      <c r="EF232" s="196"/>
      <c r="EG232" s="196"/>
      <c r="EH232" s="196"/>
      <c r="EI232" s="196"/>
      <c r="EJ232" s="196"/>
      <c r="EK232" s="196"/>
      <c r="EL232" s="196"/>
      <c r="EM232" s="196"/>
      <c r="EN232" s="196"/>
      <c r="EO232" s="196"/>
      <c r="EP232" s="196"/>
      <c r="EQ232" s="196"/>
      <c r="ER232" s="196"/>
      <c r="ES232" s="196"/>
      <c r="ET232" s="196"/>
      <c r="EU232" s="196"/>
      <c r="EV232" s="196"/>
      <c r="EW232" s="196"/>
      <c r="EX232" s="196"/>
      <c r="EY232" s="196"/>
      <c r="EZ232" s="196"/>
      <c r="FA232" s="196"/>
      <c r="FB232" s="196"/>
      <c r="FC232" s="196"/>
      <c r="FD232" s="196"/>
      <c r="FE232" s="196"/>
      <c r="FF232" s="196"/>
      <c r="FG232" s="196"/>
      <c r="FH232" s="196"/>
      <c r="FI232" s="196"/>
      <c r="FJ232" s="196"/>
      <c r="FK232" s="196"/>
      <c r="FL232" s="196"/>
      <c r="FM232" s="196"/>
      <c r="FN232" s="196"/>
      <c r="FO232" s="196"/>
      <c r="FP232" s="196"/>
      <c r="FQ232" s="196"/>
      <c r="FR232" s="196"/>
      <c r="FS232" s="196"/>
      <c r="FT232" s="196"/>
      <c r="FU232" s="196"/>
      <c r="FV232" s="196"/>
      <c r="FW232" s="196"/>
      <c r="FX232" s="196"/>
      <c r="FY232" s="196"/>
      <c r="FZ232" s="196"/>
      <c r="GA232" s="196"/>
      <c r="GB232" s="196"/>
      <c r="GC232" s="196"/>
      <c r="GD232" s="196"/>
      <c r="GE232" s="196"/>
      <c r="GF232" s="196"/>
      <c r="GG232" s="196"/>
      <c r="GH232" s="196"/>
      <c r="GI232" s="196"/>
      <c r="GJ232" s="196"/>
      <c r="GK232" s="196"/>
      <c r="GL232" s="196"/>
      <c r="GM232" s="196"/>
      <c r="GN232" s="196"/>
      <c r="GO232" s="196"/>
      <c r="GP232" s="196"/>
      <c r="GQ232" s="196"/>
      <c r="GR232" s="196"/>
      <c r="GS232" s="196"/>
      <c r="GT232" s="196"/>
      <c r="GU232" s="196"/>
      <c r="GV232" s="196"/>
      <c r="GW232" s="196"/>
      <c r="GX232" s="196"/>
      <c r="GY232" s="196"/>
      <c r="GZ232" s="196"/>
      <c r="HA232" s="196"/>
      <c r="HB232" s="196"/>
      <c r="HC232" s="196"/>
      <c r="HD232" s="196"/>
      <c r="HE232" s="196"/>
      <c r="HF232" s="196"/>
      <c r="HG232" s="196"/>
      <c r="HH232" s="196"/>
      <c r="HI232" s="196"/>
      <c r="HJ232" s="196"/>
      <c r="HK232" s="196"/>
      <c r="HL232" s="196"/>
      <c r="HM232" s="196"/>
      <c r="HN232" s="196"/>
      <c r="HO232" s="196"/>
      <c r="HP232" s="196"/>
      <c r="HQ232" s="196"/>
      <c r="HR232" s="196"/>
      <c r="HS232" s="196"/>
    </row>
    <row r="233" spans="1:227" s="197" customFormat="1" ht="12.75" hidden="1" customHeight="1">
      <c r="A233" s="97" t="s">
        <v>2367</v>
      </c>
      <c r="B233" s="97"/>
      <c r="C233" s="97" t="s">
        <v>329</v>
      </c>
      <c r="D233" s="139" t="s">
        <v>328</v>
      </c>
      <c r="E233" s="60">
        <v>12460.94</v>
      </c>
      <c r="F233" s="60"/>
      <c r="G233" s="60"/>
      <c r="H233" s="60"/>
      <c r="I233" s="60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6"/>
      <c r="AK233" s="196"/>
      <c r="AL233" s="196"/>
      <c r="AM233" s="196"/>
      <c r="AN233" s="196"/>
      <c r="AO233" s="196"/>
      <c r="AP233" s="196"/>
      <c r="AQ233" s="196"/>
      <c r="AR233" s="196"/>
      <c r="AS233" s="196"/>
      <c r="AT233" s="196"/>
      <c r="AU233" s="196"/>
      <c r="AV233" s="196"/>
      <c r="AW233" s="196"/>
      <c r="AX233" s="196"/>
      <c r="AY233" s="196"/>
      <c r="AZ233" s="196"/>
      <c r="BA233" s="196"/>
      <c r="BB233" s="196"/>
      <c r="BC233" s="196"/>
      <c r="BD233" s="196"/>
      <c r="BE233" s="196"/>
      <c r="BF233" s="196"/>
      <c r="BG233" s="196"/>
      <c r="BH233" s="196"/>
      <c r="BI233" s="196"/>
      <c r="BJ233" s="196"/>
      <c r="BK233" s="196"/>
      <c r="BL233" s="196"/>
      <c r="BM233" s="196"/>
      <c r="BN233" s="196"/>
      <c r="BO233" s="196"/>
      <c r="BP233" s="196"/>
      <c r="BQ233" s="196"/>
      <c r="BR233" s="196"/>
      <c r="BS233" s="196"/>
      <c r="BT233" s="196"/>
      <c r="BU233" s="196"/>
      <c r="BV233" s="196"/>
      <c r="BW233" s="196"/>
      <c r="BX233" s="196"/>
      <c r="BY233" s="196"/>
      <c r="BZ233" s="196"/>
      <c r="CA233" s="196"/>
      <c r="CB233" s="196"/>
      <c r="CC233" s="196"/>
      <c r="CD233" s="196"/>
      <c r="CE233" s="196"/>
      <c r="CF233" s="196"/>
      <c r="CG233" s="196"/>
      <c r="CH233" s="196"/>
      <c r="CI233" s="196"/>
      <c r="CJ233" s="196"/>
      <c r="CK233" s="196"/>
      <c r="CL233" s="196"/>
      <c r="CM233" s="196"/>
      <c r="CN233" s="196"/>
      <c r="CO233" s="196"/>
      <c r="CP233" s="196"/>
      <c r="CQ233" s="196"/>
      <c r="CR233" s="196"/>
      <c r="CS233" s="196"/>
      <c r="CT233" s="196"/>
      <c r="CU233" s="196"/>
      <c r="CV233" s="196"/>
      <c r="CW233" s="196"/>
      <c r="CX233" s="196"/>
      <c r="CY233" s="196"/>
      <c r="CZ233" s="196"/>
      <c r="DA233" s="196"/>
      <c r="DB233" s="196"/>
      <c r="DC233" s="196"/>
      <c r="DD233" s="196"/>
      <c r="DE233" s="196"/>
      <c r="DF233" s="196"/>
      <c r="DG233" s="196"/>
      <c r="DH233" s="196"/>
      <c r="DI233" s="196"/>
      <c r="DJ233" s="196"/>
      <c r="DK233" s="196"/>
      <c r="DL233" s="196"/>
      <c r="DM233" s="196"/>
      <c r="DN233" s="196"/>
      <c r="DO233" s="196"/>
      <c r="DP233" s="196"/>
      <c r="DQ233" s="196"/>
      <c r="DR233" s="196"/>
      <c r="DS233" s="196"/>
      <c r="DT233" s="196"/>
      <c r="DU233" s="196"/>
      <c r="DV233" s="196"/>
      <c r="DW233" s="196"/>
      <c r="DX233" s="196"/>
      <c r="DY233" s="196"/>
      <c r="DZ233" s="196"/>
      <c r="EA233" s="196"/>
      <c r="EB233" s="196"/>
      <c r="EC233" s="196"/>
      <c r="ED233" s="196"/>
      <c r="EE233" s="196"/>
      <c r="EF233" s="196"/>
      <c r="EG233" s="196"/>
      <c r="EH233" s="196"/>
      <c r="EI233" s="196"/>
      <c r="EJ233" s="196"/>
      <c r="EK233" s="196"/>
      <c r="EL233" s="196"/>
      <c r="EM233" s="196"/>
      <c r="EN233" s="196"/>
      <c r="EO233" s="196"/>
      <c r="EP233" s="196"/>
      <c r="EQ233" s="196"/>
      <c r="ER233" s="196"/>
      <c r="ES233" s="196"/>
      <c r="ET233" s="196"/>
      <c r="EU233" s="196"/>
      <c r="EV233" s="196"/>
      <c r="EW233" s="196"/>
      <c r="EX233" s="196"/>
      <c r="EY233" s="196"/>
      <c r="EZ233" s="196"/>
      <c r="FA233" s="196"/>
      <c r="FB233" s="196"/>
      <c r="FC233" s="196"/>
      <c r="FD233" s="196"/>
      <c r="FE233" s="196"/>
      <c r="FF233" s="196"/>
      <c r="FG233" s="196"/>
      <c r="FH233" s="196"/>
      <c r="FI233" s="196"/>
      <c r="FJ233" s="196"/>
      <c r="FK233" s="196"/>
      <c r="FL233" s="196"/>
      <c r="FM233" s="196"/>
      <c r="FN233" s="196"/>
      <c r="FO233" s="196"/>
      <c r="FP233" s="196"/>
      <c r="FQ233" s="196"/>
      <c r="FR233" s="196"/>
      <c r="FS233" s="196"/>
      <c r="FT233" s="196"/>
      <c r="FU233" s="196"/>
      <c r="FV233" s="196"/>
      <c r="FW233" s="196"/>
      <c r="FX233" s="196"/>
      <c r="FY233" s="196"/>
      <c r="FZ233" s="196"/>
      <c r="GA233" s="196"/>
      <c r="GB233" s="196"/>
      <c r="GC233" s="196"/>
      <c r="GD233" s="196"/>
      <c r="GE233" s="196"/>
      <c r="GF233" s="196"/>
      <c r="GG233" s="196"/>
      <c r="GH233" s="196"/>
      <c r="GI233" s="196"/>
      <c r="GJ233" s="196"/>
      <c r="GK233" s="196"/>
      <c r="GL233" s="196"/>
      <c r="GM233" s="196"/>
      <c r="GN233" s="196"/>
      <c r="GO233" s="196"/>
      <c r="GP233" s="196"/>
      <c r="GQ233" s="196"/>
      <c r="GR233" s="196"/>
      <c r="GS233" s="196"/>
      <c r="GT233" s="196"/>
      <c r="GU233" s="196"/>
      <c r="GV233" s="196"/>
      <c r="GW233" s="196"/>
      <c r="GX233" s="196"/>
      <c r="GY233" s="196"/>
      <c r="GZ233" s="196"/>
      <c r="HA233" s="196"/>
      <c r="HB233" s="196"/>
      <c r="HC233" s="196"/>
      <c r="HD233" s="196"/>
      <c r="HE233" s="196"/>
      <c r="HF233" s="196"/>
      <c r="HG233" s="196"/>
      <c r="HH233" s="196"/>
      <c r="HI233" s="196"/>
      <c r="HJ233" s="196"/>
      <c r="HK233" s="196"/>
      <c r="HL233" s="196"/>
      <c r="HM233" s="196"/>
      <c r="HN233" s="196"/>
      <c r="HO233" s="196"/>
      <c r="HP233" s="196"/>
      <c r="HQ233" s="196"/>
      <c r="HR233" s="196"/>
      <c r="HS233" s="196"/>
    </row>
    <row r="234" spans="1:227" s="197" customFormat="1" ht="12.75" hidden="1" customHeight="1">
      <c r="A234" s="97" t="s">
        <v>2368</v>
      </c>
      <c r="B234" s="97"/>
      <c r="C234" s="97" t="s">
        <v>368</v>
      </c>
      <c r="D234" s="139" t="s">
        <v>367</v>
      </c>
      <c r="E234" s="60">
        <v>40056.89</v>
      </c>
      <c r="F234" s="60"/>
      <c r="G234" s="60"/>
      <c r="H234" s="60"/>
      <c r="I234" s="60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6"/>
      <c r="AP234" s="196"/>
      <c r="AQ234" s="196"/>
      <c r="AR234" s="196"/>
      <c r="AS234" s="196"/>
      <c r="AT234" s="196"/>
      <c r="AU234" s="196"/>
      <c r="AV234" s="196"/>
      <c r="AW234" s="196"/>
      <c r="AX234" s="196"/>
      <c r="AY234" s="196"/>
      <c r="AZ234" s="196"/>
      <c r="BA234" s="196"/>
      <c r="BB234" s="196"/>
      <c r="BC234" s="196"/>
      <c r="BD234" s="196"/>
      <c r="BE234" s="196"/>
      <c r="BF234" s="196"/>
      <c r="BG234" s="196"/>
      <c r="BH234" s="196"/>
      <c r="BI234" s="196"/>
      <c r="BJ234" s="196"/>
      <c r="BK234" s="196"/>
      <c r="BL234" s="196"/>
      <c r="BM234" s="196"/>
      <c r="BN234" s="196"/>
      <c r="BO234" s="196"/>
      <c r="BP234" s="196"/>
      <c r="BQ234" s="196"/>
      <c r="BR234" s="196"/>
      <c r="BS234" s="196"/>
      <c r="BT234" s="196"/>
      <c r="BU234" s="196"/>
      <c r="BV234" s="196"/>
      <c r="BW234" s="196"/>
      <c r="BX234" s="196"/>
      <c r="BY234" s="196"/>
      <c r="BZ234" s="196"/>
      <c r="CA234" s="196"/>
      <c r="CB234" s="196"/>
      <c r="CC234" s="196"/>
      <c r="CD234" s="196"/>
      <c r="CE234" s="196"/>
      <c r="CF234" s="196"/>
      <c r="CG234" s="196"/>
      <c r="CH234" s="196"/>
      <c r="CI234" s="196"/>
      <c r="CJ234" s="196"/>
      <c r="CK234" s="196"/>
      <c r="CL234" s="196"/>
      <c r="CM234" s="196"/>
      <c r="CN234" s="196"/>
      <c r="CO234" s="196"/>
      <c r="CP234" s="196"/>
      <c r="CQ234" s="196"/>
      <c r="CR234" s="196"/>
      <c r="CS234" s="196"/>
      <c r="CT234" s="196"/>
      <c r="CU234" s="196"/>
      <c r="CV234" s="196"/>
      <c r="CW234" s="196"/>
      <c r="CX234" s="196"/>
      <c r="CY234" s="196"/>
      <c r="CZ234" s="196"/>
      <c r="DA234" s="196"/>
      <c r="DB234" s="196"/>
      <c r="DC234" s="196"/>
      <c r="DD234" s="196"/>
      <c r="DE234" s="196"/>
      <c r="DF234" s="196"/>
      <c r="DG234" s="196"/>
      <c r="DH234" s="196"/>
      <c r="DI234" s="196"/>
      <c r="DJ234" s="196"/>
      <c r="DK234" s="196"/>
      <c r="DL234" s="196"/>
      <c r="DM234" s="196"/>
      <c r="DN234" s="196"/>
      <c r="DO234" s="196"/>
      <c r="DP234" s="196"/>
      <c r="DQ234" s="196"/>
      <c r="DR234" s="196"/>
      <c r="DS234" s="196"/>
      <c r="DT234" s="196"/>
      <c r="DU234" s="196"/>
      <c r="DV234" s="196"/>
      <c r="DW234" s="196"/>
      <c r="DX234" s="196"/>
      <c r="DY234" s="196"/>
      <c r="DZ234" s="196"/>
      <c r="EA234" s="196"/>
      <c r="EB234" s="196"/>
      <c r="EC234" s="196"/>
      <c r="ED234" s="196"/>
      <c r="EE234" s="196"/>
      <c r="EF234" s="196"/>
      <c r="EG234" s="196"/>
      <c r="EH234" s="196"/>
      <c r="EI234" s="196"/>
      <c r="EJ234" s="196"/>
      <c r="EK234" s="196"/>
      <c r="EL234" s="196"/>
      <c r="EM234" s="196"/>
      <c r="EN234" s="196"/>
      <c r="EO234" s="196"/>
      <c r="EP234" s="196"/>
      <c r="EQ234" s="196"/>
      <c r="ER234" s="196"/>
      <c r="ES234" s="196"/>
      <c r="ET234" s="196"/>
      <c r="EU234" s="196"/>
      <c r="EV234" s="196"/>
      <c r="EW234" s="196"/>
      <c r="EX234" s="196"/>
      <c r="EY234" s="196"/>
      <c r="EZ234" s="196"/>
      <c r="FA234" s="196"/>
      <c r="FB234" s="196"/>
      <c r="FC234" s="196"/>
      <c r="FD234" s="196"/>
      <c r="FE234" s="196"/>
      <c r="FF234" s="196"/>
      <c r="FG234" s="196"/>
      <c r="FH234" s="196"/>
      <c r="FI234" s="196"/>
      <c r="FJ234" s="196"/>
      <c r="FK234" s="196"/>
      <c r="FL234" s="196"/>
      <c r="FM234" s="196"/>
      <c r="FN234" s="196"/>
      <c r="FO234" s="196"/>
      <c r="FP234" s="196"/>
      <c r="FQ234" s="196"/>
      <c r="FR234" s="196"/>
      <c r="FS234" s="196"/>
      <c r="FT234" s="196"/>
      <c r="FU234" s="196"/>
      <c r="FV234" s="196"/>
      <c r="FW234" s="196"/>
      <c r="FX234" s="196"/>
      <c r="FY234" s="196"/>
      <c r="FZ234" s="196"/>
      <c r="GA234" s="196"/>
      <c r="GB234" s="196"/>
      <c r="GC234" s="196"/>
      <c r="GD234" s="196"/>
      <c r="GE234" s="196"/>
      <c r="GF234" s="196"/>
      <c r="GG234" s="196"/>
      <c r="GH234" s="196"/>
      <c r="GI234" s="196"/>
      <c r="GJ234" s="196"/>
      <c r="GK234" s="196"/>
      <c r="GL234" s="196"/>
      <c r="GM234" s="196"/>
      <c r="GN234" s="196"/>
      <c r="GO234" s="196"/>
      <c r="GP234" s="196"/>
      <c r="GQ234" s="196"/>
      <c r="GR234" s="196"/>
      <c r="GS234" s="196"/>
      <c r="GT234" s="196"/>
      <c r="GU234" s="196"/>
      <c r="GV234" s="196"/>
      <c r="GW234" s="196"/>
      <c r="GX234" s="196"/>
      <c r="GY234" s="196"/>
      <c r="GZ234" s="196"/>
      <c r="HA234" s="196"/>
      <c r="HB234" s="196"/>
      <c r="HC234" s="196"/>
      <c r="HD234" s="196"/>
      <c r="HE234" s="196"/>
      <c r="HF234" s="196"/>
      <c r="HG234" s="196"/>
      <c r="HH234" s="196"/>
      <c r="HI234" s="196"/>
      <c r="HJ234" s="196"/>
      <c r="HK234" s="196"/>
      <c r="HL234" s="196"/>
      <c r="HM234" s="196"/>
      <c r="HN234" s="196"/>
      <c r="HO234" s="196"/>
      <c r="HP234" s="196"/>
      <c r="HQ234" s="196"/>
      <c r="HR234" s="196"/>
      <c r="HS234" s="196"/>
    </row>
    <row r="235" spans="1:227" s="197" customFormat="1" ht="12.75" hidden="1" customHeight="1">
      <c r="A235" s="97" t="s">
        <v>2369</v>
      </c>
      <c r="B235" s="97"/>
      <c r="C235" s="97" t="s">
        <v>2370</v>
      </c>
      <c r="D235" s="139" t="s">
        <v>1059</v>
      </c>
      <c r="E235" s="60">
        <v>241.83</v>
      </c>
      <c r="F235" s="60"/>
      <c r="G235" s="60"/>
      <c r="H235" s="60"/>
      <c r="I235" s="60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6"/>
      <c r="AK235" s="196"/>
      <c r="AL235" s="196"/>
      <c r="AM235" s="196"/>
      <c r="AN235" s="196"/>
      <c r="AO235" s="196"/>
      <c r="AP235" s="196"/>
      <c r="AQ235" s="196"/>
      <c r="AR235" s="196"/>
      <c r="AS235" s="196"/>
      <c r="AT235" s="196"/>
      <c r="AU235" s="196"/>
      <c r="AV235" s="196"/>
      <c r="AW235" s="196"/>
      <c r="AX235" s="196"/>
      <c r="AY235" s="196"/>
      <c r="AZ235" s="196"/>
      <c r="BA235" s="196"/>
      <c r="BB235" s="196"/>
      <c r="BC235" s="196"/>
      <c r="BD235" s="196"/>
      <c r="BE235" s="196"/>
      <c r="BF235" s="196"/>
      <c r="BG235" s="196"/>
      <c r="BH235" s="196"/>
      <c r="BI235" s="196"/>
      <c r="BJ235" s="196"/>
      <c r="BK235" s="196"/>
      <c r="BL235" s="196"/>
      <c r="BM235" s="196"/>
      <c r="BN235" s="196"/>
      <c r="BO235" s="196"/>
      <c r="BP235" s="196"/>
      <c r="BQ235" s="196"/>
      <c r="BR235" s="196"/>
      <c r="BS235" s="196"/>
      <c r="BT235" s="196"/>
      <c r="BU235" s="196"/>
      <c r="BV235" s="196"/>
      <c r="BW235" s="196"/>
      <c r="BX235" s="196"/>
      <c r="BY235" s="196"/>
      <c r="BZ235" s="196"/>
      <c r="CA235" s="196"/>
      <c r="CB235" s="196"/>
      <c r="CC235" s="196"/>
      <c r="CD235" s="196"/>
      <c r="CE235" s="196"/>
      <c r="CF235" s="196"/>
      <c r="CG235" s="196"/>
      <c r="CH235" s="196"/>
      <c r="CI235" s="196"/>
      <c r="CJ235" s="196"/>
      <c r="CK235" s="196"/>
      <c r="CL235" s="196"/>
      <c r="CM235" s="196"/>
      <c r="CN235" s="196"/>
      <c r="CO235" s="196"/>
      <c r="CP235" s="196"/>
      <c r="CQ235" s="196"/>
      <c r="CR235" s="196"/>
      <c r="CS235" s="196"/>
      <c r="CT235" s="196"/>
      <c r="CU235" s="196"/>
      <c r="CV235" s="196"/>
      <c r="CW235" s="196"/>
      <c r="CX235" s="196"/>
      <c r="CY235" s="196"/>
      <c r="CZ235" s="196"/>
      <c r="DA235" s="196"/>
      <c r="DB235" s="196"/>
      <c r="DC235" s="196"/>
      <c r="DD235" s="196"/>
      <c r="DE235" s="196"/>
      <c r="DF235" s="196"/>
      <c r="DG235" s="196"/>
      <c r="DH235" s="196"/>
      <c r="DI235" s="196"/>
      <c r="DJ235" s="196"/>
      <c r="DK235" s="196"/>
      <c r="DL235" s="196"/>
      <c r="DM235" s="196"/>
      <c r="DN235" s="196"/>
      <c r="DO235" s="196"/>
      <c r="DP235" s="196"/>
      <c r="DQ235" s="196"/>
      <c r="DR235" s="196"/>
      <c r="DS235" s="196"/>
      <c r="DT235" s="196"/>
      <c r="DU235" s="196"/>
      <c r="DV235" s="196"/>
      <c r="DW235" s="196"/>
      <c r="DX235" s="196"/>
      <c r="DY235" s="196"/>
      <c r="DZ235" s="196"/>
      <c r="EA235" s="196"/>
      <c r="EB235" s="196"/>
      <c r="EC235" s="196"/>
      <c r="ED235" s="196"/>
      <c r="EE235" s="196"/>
      <c r="EF235" s="196"/>
      <c r="EG235" s="196"/>
      <c r="EH235" s="196"/>
      <c r="EI235" s="196"/>
      <c r="EJ235" s="196"/>
      <c r="EK235" s="196"/>
      <c r="EL235" s="196"/>
      <c r="EM235" s="196"/>
      <c r="EN235" s="196"/>
      <c r="EO235" s="196"/>
      <c r="EP235" s="196"/>
      <c r="EQ235" s="196"/>
      <c r="ER235" s="196"/>
      <c r="ES235" s="196"/>
      <c r="ET235" s="196"/>
      <c r="EU235" s="196"/>
      <c r="EV235" s="196"/>
      <c r="EW235" s="196"/>
      <c r="EX235" s="196"/>
      <c r="EY235" s="196"/>
      <c r="EZ235" s="196"/>
      <c r="FA235" s="196"/>
      <c r="FB235" s="196"/>
      <c r="FC235" s="196"/>
      <c r="FD235" s="196"/>
      <c r="FE235" s="196"/>
      <c r="FF235" s="196"/>
      <c r="FG235" s="196"/>
      <c r="FH235" s="196"/>
      <c r="FI235" s="196"/>
      <c r="FJ235" s="196"/>
      <c r="FK235" s="196"/>
      <c r="FL235" s="196"/>
      <c r="FM235" s="196"/>
      <c r="FN235" s="196"/>
      <c r="FO235" s="196"/>
      <c r="FP235" s="196"/>
      <c r="FQ235" s="196"/>
      <c r="FR235" s="196"/>
      <c r="FS235" s="196"/>
      <c r="FT235" s="196"/>
      <c r="FU235" s="196"/>
      <c r="FV235" s="196"/>
      <c r="FW235" s="196"/>
      <c r="FX235" s="196"/>
      <c r="FY235" s="196"/>
      <c r="FZ235" s="196"/>
      <c r="GA235" s="196"/>
      <c r="GB235" s="196"/>
      <c r="GC235" s="196"/>
      <c r="GD235" s="196"/>
      <c r="GE235" s="196"/>
      <c r="GF235" s="196"/>
      <c r="GG235" s="196"/>
      <c r="GH235" s="196"/>
      <c r="GI235" s="196"/>
      <c r="GJ235" s="196"/>
      <c r="GK235" s="196"/>
      <c r="GL235" s="196"/>
      <c r="GM235" s="196"/>
      <c r="GN235" s="196"/>
      <c r="GO235" s="196"/>
      <c r="GP235" s="196"/>
      <c r="GQ235" s="196"/>
      <c r="GR235" s="196"/>
      <c r="GS235" s="196"/>
      <c r="GT235" s="196"/>
      <c r="GU235" s="196"/>
      <c r="GV235" s="196"/>
      <c r="GW235" s="196"/>
      <c r="GX235" s="196"/>
      <c r="GY235" s="196"/>
      <c r="GZ235" s="196"/>
      <c r="HA235" s="196"/>
      <c r="HB235" s="196"/>
      <c r="HC235" s="196"/>
      <c r="HD235" s="196"/>
      <c r="HE235" s="196"/>
      <c r="HF235" s="196"/>
      <c r="HG235" s="196"/>
      <c r="HH235" s="196"/>
      <c r="HI235" s="196"/>
      <c r="HJ235" s="196"/>
      <c r="HK235" s="196"/>
      <c r="HL235" s="196"/>
      <c r="HM235" s="196"/>
      <c r="HN235" s="196"/>
      <c r="HO235" s="196"/>
      <c r="HP235" s="196"/>
      <c r="HQ235" s="196"/>
      <c r="HR235" s="196"/>
      <c r="HS235" s="196"/>
    </row>
    <row r="236" spans="1:227" s="197" customFormat="1" ht="12.75" hidden="1" customHeight="1">
      <c r="A236" s="97" t="s">
        <v>2371</v>
      </c>
      <c r="B236" s="97"/>
      <c r="C236" s="97" t="s">
        <v>383</v>
      </c>
      <c r="D236" s="139" t="s">
        <v>1460</v>
      </c>
      <c r="E236" s="60">
        <v>1123.05</v>
      </c>
      <c r="F236" s="60"/>
      <c r="G236" s="60"/>
      <c r="H236" s="60"/>
      <c r="I236" s="60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6"/>
      <c r="AY236" s="196"/>
      <c r="AZ236" s="196"/>
      <c r="BA236" s="196"/>
      <c r="BB236" s="196"/>
      <c r="BC236" s="196"/>
      <c r="BD236" s="196"/>
      <c r="BE236" s="196"/>
      <c r="BF236" s="196"/>
      <c r="BG236" s="196"/>
      <c r="BH236" s="196"/>
      <c r="BI236" s="196"/>
      <c r="BJ236" s="196"/>
      <c r="BK236" s="196"/>
      <c r="BL236" s="196"/>
      <c r="BM236" s="196"/>
      <c r="BN236" s="196"/>
      <c r="BO236" s="196"/>
      <c r="BP236" s="196"/>
      <c r="BQ236" s="196"/>
      <c r="BR236" s="196"/>
      <c r="BS236" s="196"/>
      <c r="BT236" s="196"/>
      <c r="BU236" s="196"/>
      <c r="BV236" s="196"/>
      <c r="BW236" s="196"/>
      <c r="BX236" s="196"/>
      <c r="BY236" s="196"/>
      <c r="BZ236" s="196"/>
      <c r="CA236" s="196"/>
      <c r="CB236" s="196"/>
      <c r="CC236" s="196"/>
      <c r="CD236" s="196"/>
      <c r="CE236" s="196"/>
      <c r="CF236" s="196"/>
      <c r="CG236" s="196"/>
      <c r="CH236" s="196"/>
      <c r="CI236" s="196"/>
      <c r="CJ236" s="196"/>
      <c r="CK236" s="196"/>
      <c r="CL236" s="196"/>
      <c r="CM236" s="196"/>
      <c r="CN236" s="196"/>
      <c r="CO236" s="196"/>
      <c r="CP236" s="196"/>
      <c r="CQ236" s="196"/>
      <c r="CR236" s="196"/>
      <c r="CS236" s="196"/>
      <c r="CT236" s="196"/>
      <c r="CU236" s="196"/>
      <c r="CV236" s="196"/>
      <c r="CW236" s="196"/>
      <c r="CX236" s="196"/>
      <c r="CY236" s="196"/>
      <c r="CZ236" s="196"/>
      <c r="DA236" s="196"/>
      <c r="DB236" s="196"/>
      <c r="DC236" s="196"/>
      <c r="DD236" s="196"/>
      <c r="DE236" s="196"/>
      <c r="DF236" s="196"/>
      <c r="DG236" s="196"/>
      <c r="DH236" s="196"/>
      <c r="DI236" s="196"/>
      <c r="DJ236" s="196"/>
      <c r="DK236" s="196"/>
      <c r="DL236" s="196"/>
      <c r="DM236" s="196"/>
      <c r="DN236" s="196"/>
      <c r="DO236" s="196"/>
      <c r="DP236" s="196"/>
      <c r="DQ236" s="196"/>
      <c r="DR236" s="196"/>
      <c r="DS236" s="196"/>
      <c r="DT236" s="196"/>
      <c r="DU236" s="196"/>
      <c r="DV236" s="196"/>
      <c r="DW236" s="196"/>
      <c r="DX236" s="196"/>
      <c r="DY236" s="196"/>
      <c r="DZ236" s="196"/>
      <c r="EA236" s="196"/>
      <c r="EB236" s="196"/>
      <c r="EC236" s="196"/>
      <c r="ED236" s="196"/>
      <c r="EE236" s="196"/>
      <c r="EF236" s="196"/>
      <c r="EG236" s="196"/>
      <c r="EH236" s="196"/>
      <c r="EI236" s="196"/>
      <c r="EJ236" s="196"/>
      <c r="EK236" s="196"/>
      <c r="EL236" s="196"/>
      <c r="EM236" s="196"/>
      <c r="EN236" s="196"/>
      <c r="EO236" s="196"/>
      <c r="EP236" s="196"/>
      <c r="EQ236" s="196"/>
      <c r="ER236" s="196"/>
      <c r="ES236" s="196"/>
      <c r="ET236" s="196"/>
      <c r="EU236" s="196"/>
      <c r="EV236" s="196"/>
      <c r="EW236" s="196"/>
      <c r="EX236" s="196"/>
      <c r="EY236" s="196"/>
      <c r="EZ236" s="196"/>
      <c r="FA236" s="196"/>
      <c r="FB236" s="196"/>
      <c r="FC236" s="196"/>
      <c r="FD236" s="196"/>
      <c r="FE236" s="196"/>
      <c r="FF236" s="196"/>
      <c r="FG236" s="196"/>
      <c r="FH236" s="196"/>
      <c r="FI236" s="196"/>
      <c r="FJ236" s="196"/>
      <c r="FK236" s="196"/>
      <c r="FL236" s="196"/>
      <c r="FM236" s="196"/>
      <c r="FN236" s="196"/>
      <c r="FO236" s="196"/>
      <c r="FP236" s="196"/>
      <c r="FQ236" s="196"/>
      <c r="FR236" s="196"/>
      <c r="FS236" s="196"/>
      <c r="FT236" s="196"/>
      <c r="FU236" s="196"/>
      <c r="FV236" s="196"/>
      <c r="FW236" s="196"/>
      <c r="FX236" s="196"/>
      <c r="FY236" s="196"/>
      <c r="FZ236" s="196"/>
      <c r="GA236" s="196"/>
      <c r="GB236" s="196"/>
      <c r="GC236" s="196"/>
      <c r="GD236" s="196"/>
      <c r="GE236" s="196"/>
      <c r="GF236" s="196"/>
      <c r="GG236" s="196"/>
      <c r="GH236" s="196"/>
      <c r="GI236" s="196"/>
      <c r="GJ236" s="196"/>
      <c r="GK236" s="196"/>
      <c r="GL236" s="196"/>
      <c r="GM236" s="196"/>
      <c r="GN236" s="196"/>
      <c r="GO236" s="196"/>
      <c r="GP236" s="196"/>
      <c r="GQ236" s="196"/>
      <c r="GR236" s="196"/>
      <c r="GS236" s="196"/>
      <c r="GT236" s="196"/>
      <c r="GU236" s="196"/>
      <c r="GV236" s="196"/>
      <c r="GW236" s="196"/>
      <c r="GX236" s="196"/>
      <c r="GY236" s="196"/>
      <c r="GZ236" s="196"/>
      <c r="HA236" s="196"/>
      <c r="HB236" s="196"/>
      <c r="HC236" s="196"/>
      <c r="HD236" s="196"/>
      <c r="HE236" s="196"/>
      <c r="HF236" s="196"/>
      <c r="HG236" s="196"/>
      <c r="HH236" s="196"/>
      <c r="HI236" s="196"/>
      <c r="HJ236" s="196"/>
      <c r="HK236" s="196"/>
      <c r="HL236" s="196"/>
      <c r="HM236" s="196"/>
      <c r="HN236" s="196"/>
      <c r="HO236" s="196"/>
      <c r="HP236" s="196"/>
      <c r="HQ236" s="196"/>
      <c r="HR236" s="196"/>
      <c r="HS236" s="196"/>
    </row>
    <row r="237" spans="1:227" s="197" customFormat="1" ht="12.75" hidden="1" customHeight="1">
      <c r="A237" s="97" t="s">
        <v>2372</v>
      </c>
      <c r="B237" s="97"/>
      <c r="C237" s="97" t="s">
        <v>2373</v>
      </c>
      <c r="D237" s="139" t="s">
        <v>385</v>
      </c>
      <c r="E237" s="60">
        <v>38243.1</v>
      </c>
      <c r="F237" s="60"/>
      <c r="G237" s="60"/>
      <c r="H237" s="60"/>
      <c r="I237" s="60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6"/>
      <c r="AK237" s="196"/>
      <c r="AL237" s="196"/>
      <c r="AM237" s="196"/>
      <c r="AN237" s="196"/>
      <c r="AO237" s="196"/>
      <c r="AP237" s="196"/>
      <c r="AQ237" s="196"/>
      <c r="AR237" s="196"/>
      <c r="AS237" s="196"/>
      <c r="AT237" s="196"/>
      <c r="AU237" s="196"/>
      <c r="AV237" s="196"/>
      <c r="AW237" s="196"/>
      <c r="AX237" s="196"/>
      <c r="AY237" s="196"/>
      <c r="AZ237" s="196"/>
      <c r="BA237" s="196"/>
      <c r="BB237" s="196"/>
      <c r="BC237" s="196"/>
      <c r="BD237" s="196"/>
      <c r="BE237" s="196"/>
      <c r="BF237" s="196"/>
      <c r="BG237" s="196"/>
      <c r="BH237" s="196"/>
      <c r="BI237" s="196"/>
      <c r="BJ237" s="196"/>
      <c r="BK237" s="196"/>
      <c r="BL237" s="196"/>
      <c r="BM237" s="196"/>
      <c r="BN237" s="196"/>
      <c r="BO237" s="196"/>
      <c r="BP237" s="196"/>
      <c r="BQ237" s="196"/>
      <c r="BR237" s="196"/>
      <c r="BS237" s="196"/>
      <c r="BT237" s="196"/>
      <c r="BU237" s="196"/>
      <c r="BV237" s="196"/>
      <c r="BW237" s="196"/>
      <c r="BX237" s="196"/>
      <c r="BY237" s="196"/>
      <c r="BZ237" s="196"/>
      <c r="CA237" s="196"/>
      <c r="CB237" s="196"/>
      <c r="CC237" s="196"/>
      <c r="CD237" s="196"/>
      <c r="CE237" s="196"/>
      <c r="CF237" s="196"/>
      <c r="CG237" s="196"/>
      <c r="CH237" s="196"/>
      <c r="CI237" s="196"/>
      <c r="CJ237" s="196"/>
      <c r="CK237" s="196"/>
      <c r="CL237" s="196"/>
      <c r="CM237" s="196"/>
      <c r="CN237" s="196"/>
      <c r="CO237" s="196"/>
      <c r="CP237" s="196"/>
      <c r="CQ237" s="196"/>
      <c r="CR237" s="196"/>
      <c r="CS237" s="196"/>
      <c r="CT237" s="196"/>
      <c r="CU237" s="196"/>
      <c r="CV237" s="196"/>
      <c r="CW237" s="196"/>
      <c r="CX237" s="196"/>
      <c r="CY237" s="196"/>
      <c r="CZ237" s="196"/>
      <c r="DA237" s="196"/>
      <c r="DB237" s="196"/>
      <c r="DC237" s="196"/>
      <c r="DD237" s="196"/>
      <c r="DE237" s="196"/>
      <c r="DF237" s="196"/>
      <c r="DG237" s="196"/>
      <c r="DH237" s="196"/>
      <c r="DI237" s="196"/>
      <c r="DJ237" s="196"/>
      <c r="DK237" s="196"/>
      <c r="DL237" s="196"/>
      <c r="DM237" s="196"/>
      <c r="DN237" s="196"/>
      <c r="DO237" s="196"/>
      <c r="DP237" s="196"/>
      <c r="DQ237" s="196"/>
      <c r="DR237" s="196"/>
      <c r="DS237" s="196"/>
      <c r="DT237" s="196"/>
      <c r="DU237" s="196"/>
      <c r="DV237" s="196"/>
      <c r="DW237" s="196"/>
      <c r="DX237" s="196"/>
      <c r="DY237" s="196"/>
      <c r="DZ237" s="196"/>
      <c r="EA237" s="196"/>
      <c r="EB237" s="196"/>
      <c r="EC237" s="196"/>
      <c r="ED237" s="196"/>
      <c r="EE237" s="196"/>
      <c r="EF237" s="196"/>
      <c r="EG237" s="196"/>
      <c r="EH237" s="196"/>
      <c r="EI237" s="196"/>
      <c r="EJ237" s="196"/>
      <c r="EK237" s="196"/>
      <c r="EL237" s="196"/>
      <c r="EM237" s="196"/>
      <c r="EN237" s="196"/>
      <c r="EO237" s="196"/>
      <c r="EP237" s="196"/>
      <c r="EQ237" s="196"/>
      <c r="ER237" s="196"/>
      <c r="ES237" s="196"/>
      <c r="ET237" s="196"/>
      <c r="EU237" s="196"/>
      <c r="EV237" s="196"/>
      <c r="EW237" s="196"/>
      <c r="EX237" s="196"/>
      <c r="EY237" s="196"/>
      <c r="EZ237" s="196"/>
      <c r="FA237" s="196"/>
      <c r="FB237" s="196"/>
      <c r="FC237" s="196"/>
      <c r="FD237" s="196"/>
      <c r="FE237" s="196"/>
      <c r="FF237" s="196"/>
      <c r="FG237" s="196"/>
      <c r="FH237" s="196"/>
      <c r="FI237" s="196"/>
      <c r="FJ237" s="196"/>
      <c r="FK237" s="196"/>
      <c r="FL237" s="196"/>
      <c r="FM237" s="196"/>
      <c r="FN237" s="196"/>
      <c r="FO237" s="196"/>
      <c r="FP237" s="196"/>
      <c r="FQ237" s="196"/>
      <c r="FR237" s="196"/>
      <c r="FS237" s="196"/>
      <c r="FT237" s="196"/>
      <c r="FU237" s="196"/>
      <c r="FV237" s="196"/>
      <c r="FW237" s="196"/>
      <c r="FX237" s="196"/>
      <c r="FY237" s="196"/>
      <c r="FZ237" s="196"/>
      <c r="GA237" s="196"/>
      <c r="GB237" s="196"/>
      <c r="GC237" s="196"/>
      <c r="GD237" s="196"/>
      <c r="GE237" s="196"/>
      <c r="GF237" s="196"/>
      <c r="GG237" s="196"/>
      <c r="GH237" s="196"/>
      <c r="GI237" s="196"/>
      <c r="GJ237" s="196"/>
      <c r="GK237" s="196"/>
      <c r="GL237" s="196"/>
      <c r="GM237" s="196"/>
      <c r="GN237" s="196"/>
      <c r="GO237" s="196"/>
      <c r="GP237" s="196"/>
      <c r="GQ237" s="196"/>
      <c r="GR237" s="196"/>
      <c r="GS237" s="196"/>
      <c r="GT237" s="196"/>
      <c r="GU237" s="196"/>
      <c r="GV237" s="196"/>
      <c r="GW237" s="196"/>
      <c r="GX237" s="196"/>
      <c r="GY237" s="196"/>
      <c r="GZ237" s="196"/>
      <c r="HA237" s="196"/>
      <c r="HB237" s="196"/>
      <c r="HC237" s="196"/>
      <c r="HD237" s="196"/>
      <c r="HE237" s="196"/>
      <c r="HF237" s="196"/>
      <c r="HG237" s="196"/>
      <c r="HH237" s="196"/>
      <c r="HI237" s="196"/>
      <c r="HJ237" s="196"/>
      <c r="HK237" s="196"/>
      <c r="HL237" s="196"/>
      <c r="HM237" s="196"/>
      <c r="HN237" s="196"/>
      <c r="HO237" s="196"/>
      <c r="HP237" s="196"/>
      <c r="HQ237" s="196"/>
      <c r="HR237" s="196"/>
      <c r="HS237" s="196"/>
    </row>
    <row r="238" spans="1:227" s="197" customFormat="1" ht="12.75" hidden="1" customHeight="1">
      <c r="A238" s="97" t="s">
        <v>2374</v>
      </c>
      <c r="B238" s="97"/>
      <c r="C238" s="97" t="s">
        <v>2375</v>
      </c>
      <c r="D238" s="139" t="s">
        <v>387</v>
      </c>
      <c r="E238" s="60">
        <v>616.74</v>
      </c>
      <c r="F238" s="60"/>
      <c r="G238" s="60"/>
      <c r="H238" s="60"/>
      <c r="I238" s="60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6"/>
      <c r="AK238" s="196"/>
      <c r="AL238" s="196"/>
      <c r="AM238" s="196"/>
      <c r="AN238" s="196"/>
      <c r="AO238" s="196"/>
      <c r="AP238" s="196"/>
      <c r="AQ238" s="196"/>
      <c r="AR238" s="196"/>
      <c r="AS238" s="196"/>
      <c r="AT238" s="196"/>
      <c r="AU238" s="196"/>
      <c r="AV238" s="196"/>
      <c r="AW238" s="196"/>
      <c r="AX238" s="196"/>
      <c r="AY238" s="196"/>
      <c r="AZ238" s="196"/>
      <c r="BA238" s="196"/>
      <c r="BB238" s="196"/>
      <c r="BC238" s="196"/>
      <c r="BD238" s="196"/>
      <c r="BE238" s="196"/>
      <c r="BF238" s="196"/>
      <c r="BG238" s="196"/>
      <c r="BH238" s="196"/>
      <c r="BI238" s="196"/>
      <c r="BJ238" s="196"/>
      <c r="BK238" s="196"/>
      <c r="BL238" s="196"/>
      <c r="BM238" s="196"/>
      <c r="BN238" s="196"/>
      <c r="BO238" s="196"/>
      <c r="BP238" s="196"/>
      <c r="BQ238" s="196"/>
      <c r="BR238" s="196"/>
      <c r="BS238" s="196"/>
      <c r="BT238" s="196"/>
      <c r="BU238" s="196"/>
      <c r="BV238" s="196"/>
      <c r="BW238" s="196"/>
      <c r="BX238" s="196"/>
      <c r="BY238" s="196"/>
      <c r="BZ238" s="196"/>
      <c r="CA238" s="196"/>
      <c r="CB238" s="196"/>
      <c r="CC238" s="196"/>
      <c r="CD238" s="196"/>
      <c r="CE238" s="196"/>
      <c r="CF238" s="196"/>
      <c r="CG238" s="196"/>
      <c r="CH238" s="196"/>
      <c r="CI238" s="196"/>
      <c r="CJ238" s="196"/>
      <c r="CK238" s="196"/>
      <c r="CL238" s="196"/>
      <c r="CM238" s="196"/>
      <c r="CN238" s="196"/>
      <c r="CO238" s="196"/>
      <c r="CP238" s="196"/>
      <c r="CQ238" s="196"/>
      <c r="CR238" s="196"/>
      <c r="CS238" s="196"/>
      <c r="CT238" s="196"/>
      <c r="CU238" s="196"/>
      <c r="CV238" s="196"/>
      <c r="CW238" s="196"/>
      <c r="CX238" s="196"/>
      <c r="CY238" s="196"/>
      <c r="CZ238" s="196"/>
      <c r="DA238" s="196"/>
      <c r="DB238" s="196"/>
      <c r="DC238" s="196"/>
      <c r="DD238" s="196"/>
      <c r="DE238" s="196"/>
      <c r="DF238" s="196"/>
      <c r="DG238" s="196"/>
      <c r="DH238" s="196"/>
      <c r="DI238" s="196"/>
      <c r="DJ238" s="196"/>
      <c r="DK238" s="196"/>
      <c r="DL238" s="196"/>
      <c r="DM238" s="196"/>
      <c r="DN238" s="196"/>
      <c r="DO238" s="196"/>
      <c r="DP238" s="196"/>
      <c r="DQ238" s="196"/>
      <c r="DR238" s="196"/>
      <c r="DS238" s="196"/>
      <c r="DT238" s="196"/>
      <c r="DU238" s="196"/>
      <c r="DV238" s="196"/>
      <c r="DW238" s="196"/>
      <c r="DX238" s="196"/>
      <c r="DY238" s="196"/>
      <c r="DZ238" s="196"/>
      <c r="EA238" s="196"/>
      <c r="EB238" s="196"/>
      <c r="EC238" s="196"/>
      <c r="ED238" s="196"/>
      <c r="EE238" s="196"/>
      <c r="EF238" s="196"/>
      <c r="EG238" s="196"/>
      <c r="EH238" s="196"/>
      <c r="EI238" s="196"/>
      <c r="EJ238" s="196"/>
      <c r="EK238" s="196"/>
      <c r="EL238" s="196"/>
      <c r="EM238" s="196"/>
      <c r="EN238" s="196"/>
      <c r="EO238" s="196"/>
      <c r="EP238" s="196"/>
      <c r="EQ238" s="196"/>
      <c r="ER238" s="196"/>
      <c r="ES238" s="196"/>
      <c r="ET238" s="196"/>
      <c r="EU238" s="196"/>
      <c r="EV238" s="196"/>
      <c r="EW238" s="196"/>
      <c r="EX238" s="196"/>
      <c r="EY238" s="196"/>
      <c r="EZ238" s="196"/>
      <c r="FA238" s="196"/>
      <c r="FB238" s="196"/>
      <c r="FC238" s="196"/>
      <c r="FD238" s="196"/>
      <c r="FE238" s="196"/>
      <c r="FF238" s="196"/>
      <c r="FG238" s="196"/>
      <c r="FH238" s="196"/>
      <c r="FI238" s="196"/>
      <c r="FJ238" s="196"/>
      <c r="FK238" s="196"/>
      <c r="FL238" s="196"/>
      <c r="FM238" s="196"/>
      <c r="FN238" s="196"/>
      <c r="FO238" s="196"/>
      <c r="FP238" s="196"/>
      <c r="FQ238" s="196"/>
      <c r="FR238" s="196"/>
      <c r="FS238" s="196"/>
      <c r="FT238" s="196"/>
      <c r="FU238" s="196"/>
      <c r="FV238" s="196"/>
      <c r="FW238" s="196"/>
      <c r="FX238" s="196"/>
      <c r="FY238" s="196"/>
      <c r="FZ238" s="196"/>
      <c r="GA238" s="196"/>
      <c r="GB238" s="196"/>
      <c r="GC238" s="196"/>
      <c r="GD238" s="196"/>
      <c r="GE238" s="196"/>
      <c r="GF238" s="196"/>
      <c r="GG238" s="196"/>
      <c r="GH238" s="196"/>
      <c r="GI238" s="196"/>
      <c r="GJ238" s="196"/>
      <c r="GK238" s="196"/>
      <c r="GL238" s="196"/>
      <c r="GM238" s="196"/>
      <c r="GN238" s="196"/>
      <c r="GO238" s="196"/>
      <c r="GP238" s="196"/>
      <c r="GQ238" s="196"/>
      <c r="GR238" s="196"/>
      <c r="GS238" s="196"/>
      <c r="GT238" s="196"/>
      <c r="GU238" s="196"/>
      <c r="GV238" s="196"/>
      <c r="GW238" s="196"/>
      <c r="GX238" s="196"/>
      <c r="GY238" s="196"/>
      <c r="GZ238" s="196"/>
      <c r="HA238" s="196"/>
      <c r="HB238" s="196"/>
      <c r="HC238" s="196"/>
      <c r="HD238" s="196"/>
      <c r="HE238" s="196"/>
      <c r="HF238" s="196"/>
      <c r="HG238" s="196"/>
      <c r="HH238" s="196"/>
      <c r="HI238" s="196"/>
      <c r="HJ238" s="196"/>
      <c r="HK238" s="196"/>
      <c r="HL238" s="196"/>
      <c r="HM238" s="196"/>
      <c r="HN238" s="196"/>
      <c r="HO238" s="196"/>
      <c r="HP238" s="196"/>
      <c r="HQ238" s="196"/>
      <c r="HR238" s="196"/>
      <c r="HS238" s="196"/>
    </row>
    <row r="239" spans="1:227" s="197" customFormat="1" ht="12.75" hidden="1" customHeight="1">
      <c r="A239" s="97" t="s">
        <v>2376</v>
      </c>
      <c r="B239" s="97"/>
      <c r="C239" s="97" t="s">
        <v>2377</v>
      </c>
      <c r="D239" s="139" t="s">
        <v>1569</v>
      </c>
      <c r="E239" s="60">
        <v>333.63</v>
      </c>
      <c r="F239" s="60"/>
      <c r="G239" s="60"/>
      <c r="H239" s="60"/>
      <c r="I239" s="60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6"/>
      <c r="AM239" s="196"/>
      <c r="AN239" s="196"/>
      <c r="AO239" s="196"/>
      <c r="AP239" s="196"/>
      <c r="AQ239" s="196"/>
      <c r="AR239" s="196"/>
      <c r="AS239" s="196"/>
      <c r="AT239" s="196"/>
      <c r="AU239" s="196"/>
      <c r="AV239" s="196"/>
      <c r="AW239" s="196"/>
      <c r="AX239" s="196"/>
      <c r="AY239" s="196"/>
      <c r="AZ239" s="196"/>
      <c r="BA239" s="196"/>
      <c r="BB239" s="196"/>
      <c r="BC239" s="196"/>
      <c r="BD239" s="196"/>
      <c r="BE239" s="196"/>
      <c r="BF239" s="196"/>
      <c r="BG239" s="196"/>
      <c r="BH239" s="196"/>
      <c r="BI239" s="196"/>
      <c r="BJ239" s="196"/>
      <c r="BK239" s="196"/>
      <c r="BL239" s="196"/>
      <c r="BM239" s="196"/>
      <c r="BN239" s="196"/>
      <c r="BO239" s="196"/>
      <c r="BP239" s="196"/>
      <c r="BQ239" s="196"/>
      <c r="BR239" s="196"/>
      <c r="BS239" s="196"/>
      <c r="BT239" s="196"/>
      <c r="BU239" s="196"/>
      <c r="BV239" s="196"/>
      <c r="BW239" s="196"/>
      <c r="BX239" s="196"/>
      <c r="BY239" s="196"/>
      <c r="BZ239" s="196"/>
      <c r="CA239" s="196"/>
      <c r="CB239" s="196"/>
      <c r="CC239" s="196"/>
      <c r="CD239" s="196"/>
      <c r="CE239" s="196"/>
      <c r="CF239" s="196"/>
      <c r="CG239" s="196"/>
      <c r="CH239" s="196"/>
      <c r="CI239" s="196"/>
      <c r="CJ239" s="196"/>
      <c r="CK239" s="196"/>
      <c r="CL239" s="196"/>
      <c r="CM239" s="196"/>
      <c r="CN239" s="196"/>
      <c r="CO239" s="196"/>
      <c r="CP239" s="196"/>
      <c r="CQ239" s="196"/>
      <c r="CR239" s="196"/>
      <c r="CS239" s="196"/>
      <c r="CT239" s="196"/>
      <c r="CU239" s="196"/>
      <c r="CV239" s="196"/>
      <c r="CW239" s="196"/>
      <c r="CX239" s="196"/>
      <c r="CY239" s="196"/>
      <c r="CZ239" s="196"/>
      <c r="DA239" s="196"/>
      <c r="DB239" s="196"/>
      <c r="DC239" s="196"/>
      <c r="DD239" s="196"/>
      <c r="DE239" s="196"/>
      <c r="DF239" s="196"/>
      <c r="DG239" s="196"/>
      <c r="DH239" s="196"/>
      <c r="DI239" s="196"/>
      <c r="DJ239" s="196"/>
      <c r="DK239" s="196"/>
      <c r="DL239" s="196"/>
      <c r="DM239" s="196"/>
      <c r="DN239" s="196"/>
      <c r="DO239" s="196"/>
      <c r="DP239" s="196"/>
      <c r="DQ239" s="196"/>
      <c r="DR239" s="196"/>
      <c r="DS239" s="196"/>
      <c r="DT239" s="196"/>
      <c r="DU239" s="196"/>
      <c r="DV239" s="196"/>
      <c r="DW239" s="196"/>
      <c r="DX239" s="196"/>
      <c r="DY239" s="196"/>
      <c r="DZ239" s="196"/>
      <c r="EA239" s="196"/>
      <c r="EB239" s="196"/>
      <c r="EC239" s="196"/>
      <c r="ED239" s="196"/>
      <c r="EE239" s="196"/>
      <c r="EF239" s="196"/>
      <c r="EG239" s="196"/>
      <c r="EH239" s="196"/>
      <c r="EI239" s="196"/>
      <c r="EJ239" s="196"/>
      <c r="EK239" s="196"/>
      <c r="EL239" s="196"/>
      <c r="EM239" s="196"/>
      <c r="EN239" s="196"/>
      <c r="EO239" s="196"/>
      <c r="EP239" s="196"/>
      <c r="EQ239" s="196"/>
      <c r="ER239" s="196"/>
      <c r="ES239" s="196"/>
      <c r="ET239" s="196"/>
      <c r="EU239" s="196"/>
      <c r="EV239" s="196"/>
      <c r="EW239" s="196"/>
      <c r="EX239" s="196"/>
      <c r="EY239" s="196"/>
      <c r="EZ239" s="196"/>
      <c r="FA239" s="196"/>
      <c r="FB239" s="196"/>
      <c r="FC239" s="196"/>
      <c r="FD239" s="196"/>
      <c r="FE239" s="196"/>
      <c r="FF239" s="196"/>
      <c r="FG239" s="196"/>
      <c r="FH239" s="196"/>
      <c r="FI239" s="196"/>
      <c r="FJ239" s="196"/>
      <c r="FK239" s="196"/>
      <c r="FL239" s="196"/>
      <c r="FM239" s="196"/>
      <c r="FN239" s="196"/>
      <c r="FO239" s="196"/>
      <c r="FP239" s="196"/>
      <c r="FQ239" s="196"/>
      <c r="FR239" s="196"/>
      <c r="FS239" s="196"/>
      <c r="FT239" s="196"/>
      <c r="FU239" s="196"/>
      <c r="FV239" s="196"/>
      <c r="FW239" s="196"/>
      <c r="FX239" s="196"/>
      <c r="FY239" s="196"/>
      <c r="FZ239" s="196"/>
      <c r="GA239" s="196"/>
      <c r="GB239" s="196"/>
      <c r="GC239" s="196"/>
      <c r="GD239" s="196"/>
      <c r="GE239" s="196"/>
      <c r="GF239" s="196"/>
      <c r="GG239" s="196"/>
      <c r="GH239" s="196"/>
      <c r="GI239" s="196"/>
      <c r="GJ239" s="196"/>
      <c r="GK239" s="196"/>
      <c r="GL239" s="196"/>
      <c r="GM239" s="196"/>
      <c r="GN239" s="196"/>
      <c r="GO239" s="196"/>
      <c r="GP239" s="196"/>
      <c r="GQ239" s="196"/>
      <c r="GR239" s="196"/>
      <c r="GS239" s="196"/>
      <c r="GT239" s="196"/>
      <c r="GU239" s="196"/>
      <c r="GV239" s="196"/>
      <c r="GW239" s="196"/>
      <c r="GX239" s="196"/>
      <c r="GY239" s="196"/>
      <c r="GZ239" s="196"/>
      <c r="HA239" s="196"/>
      <c r="HB239" s="196"/>
      <c r="HC239" s="196"/>
      <c r="HD239" s="196"/>
      <c r="HE239" s="196"/>
      <c r="HF239" s="196"/>
      <c r="HG239" s="196"/>
      <c r="HH239" s="196"/>
      <c r="HI239" s="196"/>
      <c r="HJ239" s="196"/>
      <c r="HK239" s="196"/>
      <c r="HL239" s="196"/>
      <c r="HM239" s="196"/>
      <c r="HN239" s="196"/>
      <c r="HO239" s="196"/>
      <c r="HP239" s="196"/>
      <c r="HQ239" s="196"/>
      <c r="HR239" s="196"/>
      <c r="HS239" s="196"/>
    </row>
    <row r="240" spans="1:227" s="195" customFormat="1" ht="22.5" customHeight="1">
      <c r="A240" s="191" t="s">
        <v>2378</v>
      </c>
      <c r="B240" s="214"/>
      <c r="C240" s="192" t="s">
        <v>2379</v>
      </c>
      <c r="D240" s="136" t="s">
        <v>32</v>
      </c>
      <c r="E240" s="58">
        <v>64637.31</v>
      </c>
      <c r="F240" s="58">
        <v>61025</v>
      </c>
      <c r="G240" s="58">
        <v>64500</v>
      </c>
      <c r="H240" s="58">
        <v>66850</v>
      </c>
      <c r="I240" s="58">
        <v>70300</v>
      </c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7"/>
      <c r="AX240" s="217"/>
      <c r="AY240" s="217"/>
      <c r="AZ240" s="217"/>
      <c r="BA240" s="217"/>
      <c r="BB240" s="217"/>
      <c r="BC240" s="217"/>
      <c r="BD240" s="217"/>
      <c r="BE240" s="217"/>
      <c r="BF240" s="217"/>
      <c r="BG240" s="217"/>
      <c r="BH240" s="217"/>
      <c r="BI240" s="217"/>
      <c r="BJ240" s="217"/>
      <c r="BK240" s="217"/>
      <c r="BL240" s="217"/>
      <c r="BM240" s="217"/>
      <c r="BN240" s="217"/>
      <c r="BO240" s="217"/>
      <c r="BP240" s="217"/>
      <c r="BQ240" s="217"/>
      <c r="BR240" s="217"/>
      <c r="BS240" s="217"/>
      <c r="BT240" s="217"/>
      <c r="BU240" s="217"/>
      <c r="BV240" s="217"/>
      <c r="BW240" s="217"/>
      <c r="BX240" s="217"/>
      <c r="BY240" s="217"/>
      <c r="BZ240" s="217"/>
      <c r="CA240" s="217"/>
      <c r="CB240" s="217"/>
      <c r="CC240" s="217"/>
      <c r="CD240" s="217"/>
      <c r="CE240" s="217"/>
      <c r="CF240" s="217"/>
      <c r="CG240" s="217"/>
      <c r="CH240" s="217"/>
      <c r="CI240" s="217"/>
      <c r="CJ240" s="217"/>
      <c r="CK240" s="217"/>
      <c r="CL240" s="217"/>
      <c r="CM240" s="217"/>
      <c r="CN240" s="217"/>
      <c r="CO240" s="217"/>
      <c r="CP240" s="217"/>
      <c r="CQ240" s="217"/>
      <c r="CR240" s="217"/>
      <c r="CS240" s="217"/>
      <c r="CT240" s="217"/>
      <c r="CU240" s="217"/>
      <c r="CV240" s="217"/>
      <c r="CW240" s="217"/>
      <c r="CX240" s="217"/>
      <c r="CY240" s="217"/>
      <c r="CZ240" s="217"/>
      <c r="DA240" s="217"/>
      <c r="DB240" s="217"/>
      <c r="DC240" s="217"/>
      <c r="DD240" s="217"/>
      <c r="DE240" s="217"/>
      <c r="DF240" s="217"/>
      <c r="DG240" s="217"/>
      <c r="DH240" s="217"/>
      <c r="DI240" s="217"/>
      <c r="DJ240" s="217"/>
      <c r="DK240" s="217"/>
      <c r="DL240" s="217"/>
      <c r="DM240" s="217"/>
      <c r="DN240" s="217"/>
      <c r="DO240" s="217"/>
      <c r="DP240" s="217"/>
      <c r="DQ240" s="217"/>
      <c r="DR240" s="217"/>
      <c r="DS240" s="217"/>
      <c r="DT240" s="217"/>
      <c r="DU240" s="217"/>
      <c r="DV240" s="217"/>
      <c r="DW240" s="217"/>
      <c r="DX240" s="217"/>
      <c r="DY240" s="217"/>
      <c r="DZ240" s="217"/>
      <c r="EA240" s="217"/>
      <c r="EB240" s="217"/>
      <c r="EC240" s="217"/>
      <c r="ED240" s="217"/>
      <c r="EE240" s="217"/>
      <c r="EF240" s="217"/>
      <c r="EG240" s="217"/>
      <c r="EH240" s="217"/>
      <c r="EI240" s="217"/>
      <c r="EJ240" s="217"/>
      <c r="EK240" s="217"/>
      <c r="EL240" s="217"/>
      <c r="EM240" s="217"/>
      <c r="EN240" s="217"/>
      <c r="EO240" s="217"/>
      <c r="EP240" s="217"/>
      <c r="EQ240" s="217"/>
      <c r="ER240" s="217"/>
      <c r="ES240" s="217"/>
      <c r="ET240" s="217"/>
      <c r="EU240" s="217"/>
      <c r="EV240" s="217"/>
      <c r="EW240" s="217"/>
      <c r="EX240" s="217"/>
      <c r="EY240" s="217"/>
      <c r="EZ240" s="217"/>
      <c r="FA240" s="217"/>
      <c r="FB240" s="217"/>
      <c r="FC240" s="217"/>
      <c r="FD240" s="217"/>
      <c r="FE240" s="217"/>
      <c r="FF240" s="217"/>
      <c r="FG240" s="217"/>
      <c r="FH240" s="217"/>
      <c r="FI240" s="217"/>
      <c r="FJ240" s="217"/>
      <c r="FK240" s="217"/>
      <c r="FL240" s="217"/>
      <c r="FM240" s="217"/>
      <c r="FN240" s="217"/>
      <c r="FO240" s="217"/>
      <c r="FP240" s="217"/>
      <c r="FQ240" s="217"/>
      <c r="FR240" s="217"/>
      <c r="FS240" s="217"/>
      <c r="FT240" s="217"/>
      <c r="FU240" s="217"/>
      <c r="FV240" s="217"/>
      <c r="FW240" s="217"/>
      <c r="FX240" s="217"/>
      <c r="FY240" s="217"/>
      <c r="FZ240" s="217"/>
      <c r="GA240" s="217"/>
      <c r="GB240" s="217"/>
      <c r="GC240" s="217"/>
      <c r="GD240" s="217"/>
      <c r="GE240" s="217"/>
      <c r="GF240" s="217"/>
      <c r="GG240" s="217"/>
      <c r="GH240" s="217"/>
      <c r="GI240" s="217"/>
      <c r="GJ240" s="217"/>
      <c r="GK240" s="217"/>
      <c r="GL240" s="217"/>
      <c r="GM240" s="217"/>
      <c r="GN240" s="217"/>
      <c r="GO240" s="217"/>
      <c r="GP240" s="217"/>
      <c r="GQ240" s="217"/>
      <c r="GR240" s="217"/>
      <c r="GS240" s="217"/>
      <c r="GT240" s="217"/>
      <c r="GU240" s="217"/>
      <c r="GV240" s="217"/>
      <c r="GW240" s="217"/>
      <c r="GX240" s="217"/>
      <c r="GY240" s="217"/>
      <c r="GZ240" s="217"/>
      <c r="HA240" s="217"/>
      <c r="HB240" s="217"/>
      <c r="HC240" s="217"/>
      <c r="HD240" s="217"/>
      <c r="HE240" s="217"/>
      <c r="HF240" s="217"/>
      <c r="HG240" s="217"/>
      <c r="HH240" s="217"/>
      <c r="HI240" s="217"/>
      <c r="HJ240" s="217"/>
      <c r="HK240" s="217"/>
      <c r="HL240" s="217"/>
      <c r="HM240" s="217"/>
      <c r="HN240" s="217"/>
      <c r="HO240" s="217"/>
      <c r="HP240" s="217"/>
      <c r="HQ240" s="217"/>
      <c r="HR240" s="217"/>
      <c r="HS240" s="217"/>
    </row>
    <row r="241" spans="1:244" s="195" customFormat="1" ht="22.5" customHeight="1">
      <c r="A241" s="191" t="s">
        <v>2380</v>
      </c>
      <c r="B241" s="214"/>
      <c r="C241" s="192" t="s">
        <v>2381</v>
      </c>
      <c r="D241" s="136" t="s">
        <v>35</v>
      </c>
      <c r="E241" s="58">
        <v>18339.490000000002</v>
      </c>
      <c r="F241" s="58">
        <v>18655</v>
      </c>
      <c r="G241" s="58">
        <v>20500</v>
      </c>
      <c r="H241" s="58">
        <v>21150</v>
      </c>
      <c r="I241" s="58">
        <v>22200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  <c r="AW241" s="217"/>
      <c r="AX241" s="217"/>
      <c r="AY241" s="217"/>
      <c r="AZ241" s="217"/>
      <c r="BA241" s="217"/>
      <c r="BB241" s="217"/>
      <c r="BC241" s="217"/>
      <c r="BD241" s="217"/>
      <c r="BE241" s="217"/>
      <c r="BF241" s="217"/>
      <c r="BG241" s="217"/>
      <c r="BH241" s="217"/>
      <c r="BI241" s="217"/>
      <c r="BJ241" s="217"/>
      <c r="BK241" s="217"/>
      <c r="BL241" s="217"/>
      <c r="BM241" s="217"/>
      <c r="BN241" s="217"/>
      <c r="BO241" s="217"/>
      <c r="BP241" s="217"/>
      <c r="BQ241" s="217"/>
      <c r="BR241" s="217"/>
      <c r="BS241" s="217"/>
      <c r="BT241" s="217"/>
      <c r="BU241" s="217"/>
      <c r="BV241" s="217"/>
      <c r="BW241" s="217"/>
      <c r="BX241" s="217"/>
      <c r="BY241" s="217"/>
      <c r="BZ241" s="217"/>
      <c r="CA241" s="217"/>
      <c r="CB241" s="217"/>
      <c r="CC241" s="217"/>
      <c r="CD241" s="217"/>
      <c r="CE241" s="217"/>
      <c r="CF241" s="217"/>
      <c r="CG241" s="217"/>
      <c r="CH241" s="217"/>
      <c r="CI241" s="217"/>
      <c r="CJ241" s="217"/>
      <c r="CK241" s="217"/>
      <c r="CL241" s="217"/>
      <c r="CM241" s="217"/>
      <c r="CN241" s="217"/>
      <c r="CO241" s="217"/>
      <c r="CP241" s="217"/>
      <c r="CQ241" s="217"/>
      <c r="CR241" s="217"/>
      <c r="CS241" s="217"/>
      <c r="CT241" s="217"/>
      <c r="CU241" s="217"/>
      <c r="CV241" s="217"/>
      <c r="CW241" s="217"/>
      <c r="CX241" s="217"/>
      <c r="CY241" s="217"/>
      <c r="CZ241" s="217"/>
      <c r="DA241" s="217"/>
      <c r="DB241" s="217"/>
      <c r="DC241" s="217"/>
      <c r="DD241" s="217"/>
      <c r="DE241" s="217"/>
      <c r="DF241" s="217"/>
      <c r="DG241" s="217"/>
      <c r="DH241" s="217"/>
      <c r="DI241" s="217"/>
      <c r="DJ241" s="217"/>
      <c r="DK241" s="217"/>
      <c r="DL241" s="217"/>
      <c r="DM241" s="217"/>
      <c r="DN241" s="217"/>
      <c r="DO241" s="217"/>
      <c r="DP241" s="217"/>
      <c r="DQ241" s="217"/>
      <c r="DR241" s="217"/>
      <c r="DS241" s="217"/>
      <c r="DT241" s="217"/>
      <c r="DU241" s="217"/>
      <c r="DV241" s="217"/>
      <c r="DW241" s="217"/>
      <c r="DX241" s="217"/>
      <c r="DY241" s="217"/>
      <c r="DZ241" s="217"/>
      <c r="EA241" s="217"/>
      <c r="EB241" s="217"/>
      <c r="EC241" s="217"/>
      <c r="ED241" s="217"/>
      <c r="EE241" s="217"/>
      <c r="EF241" s="217"/>
      <c r="EG241" s="217"/>
      <c r="EH241" s="217"/>
      <c r="EI241" s="217"/>
      <c r="EJ241" s="217"/>
      <c r="EK241" s="217"/>
      <c r="EL241" s="217"/>
      <c r="EM241" s="217"/>
      <c r="EN241" s="217"/>
      <c r="EO241" s="217"/>
      <c r="EP241" s="217"/>
      <c r="EQ241" s="217"/>
      <c r="ER241" s="217"/>
      <c r="ES241" s="217"/>
      <c r="ET241" s="217"/>
      <c r="EU241" s="217"/>
      <c r="EV241" s="217"/>
      <c r="EW241" s="217"/>
      <c r="EX241" s="217"/>
      <c r="EY241" s="217"/>
      <c r="EZ241" s="217"/>
      <c r="FA241" s="217"/>
      <c r="FB241" s="217"/>
      <c r="FC241" s="217"/>
      <c r="FD241" s="217"/>
      <c r="FE241" s="217"/>
      <c r="FF241" s="217"/>
      <c r="FG241" s="217"/>
      <c r="FH241" s="217"/>
      <c r="FI241" s="217"/>
      <c r="FJ241" s="217"/>
      <c r="FK241" s="217"/>
      <c r="FL241" s="217"/>
      <c r="FM241" s="217"/>
      <c r="FN241" s="217"/>
      <c r="FO241" s="217"/>
      <c r="FP241" s="217"/>
      <c r="FQ241" s="217"/>
      <c r="FR241" s="217"/>
      <c r="FS241" s="217"/>
      <c r="FT241" s="217"/>
      <c r="FU241" s="217"/>
      <c r="FV241" s="217"/>
      <c r="FW241" s="217"/>
      <c r="FX241" s="217"/>
      <c r="FY241" s="217"/>
      <c r="FZ241" s="217"/>
      <c r="GA241" s="217"/>
      <c r="GB241" s="217"/>
      <c r="GC241" s="217"/>
      <c r="GD241" s="217"/>
      <c r="GE241" s="217"/>
      <c r="GF241" s="217"/>
      <c r="GG241" s="217"/>
      <c r="GH241" s="217"/>
      <c r="GI241" s="217"/>
      <c r="GJ241" s="217"/>
      <c r="GK241" s="217"/>
      <c r="GL241" s="217"/>
      <c r="GM241" s="217"/>
      <c r="GN241" s="217"/>
      <c r="GO241" s="217"/>
      <c r="GP241" s="217"/>
      <c r="GQ241" s="217"/>
      <c r="GR241" s="217"/>
      <c r="GS241" s="217"/>
      <c r="GT241" s="217"/>
      <c r="GU241" s="217"/>
      <c r="GV241" s="217"/>
      <c r="GW241" s="217"/>
      <c r="GX241" s="217"/>
      <c r="GY241" s="217"/>
      <c r="GZ241" s="217"/>
      <c r="HA241" s="217"/>
      <c r="HB241" s="217"/>
      <c r="HC241" s="217"/>
      <c r="HD241" s="217"/>
      <c r="HE241" s="217"/>
      <c r="HF241" s="217"/>
      <c r="HG241" s="217"/>
      <c r="HH241" s="217"/>
      <c r="HI241" s="217"/>
      <c r="HJ241" s="217"/>
      <c r="HK241" s="217"/>
      <c r="HL241" s="217"/>
      <c r="HM241" s="217"/>
      <c r="HN241" s="217"/>
      <c r="HO241" s="217"/>
      <c r="HP241" s="217"/>
      <c r="HQ241" s="217"/>
      <c r="HR241" s="217"/>
      <c r="HS241" s="217"/>
    </row>
    <row r="242" spans="1:244" s="195" customFormat="1" ht="22.5" customHeight="1">
      <c r="A242" s="191" t="s">
        <v>2382</v>
      </c>
      <c r="B242" s="214"/>
      <c r="C242" s="192" t="s">
        <v>2383</v>
      </c>
      <c r="D242" s="136" t="s">
        <v>397</v>
      </c>
      <c r="E242" s="58">
        <v>3735.08</v>
      </c>
      <c r="F242" s="58"/>
      <c r="G242" s="58"/>
      <c r="H242" s="58"/>
      <c r="I242" s="58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  <c r="AZ242" s="217"/>
      <c r="BA242" s="217"/>
      <c r="BB242" s="217"/>
      <c r="BC242" s="217"/>
      <c r="BD242" s="217"/>
      <c r="BE242" s="217"/>
      <c r="BF242" s="217"/>
      <c r="BG242" s="217"/>
      <c r="BH242" s="217"/>
      <c r="BI242" s="217"/>
      <c r="BJ242" s="217"/>
      <c r="BK242" s="217"/>
      <c r="BL242" s="217"/>
      <c r="BM242" s="217"/>
      <c r="BN242" s="217"/>
      <c r="BO242" s="217"/>
      <c r="BP242" s="217"/>
      <c r="BQ242" s="217"/>
      <c r="BR242" s="217"/>
      <c r="BS242" s="217"/>
      <c r="BT242" s="217"/>
      <c r="BU242" s="217"/>
      <c r="BV242" s="217"/>
      <c r="BW242" s="217"/>
      <c r="BX242" s="217"/>
      <c r="BY242" s="217"/>
      <c r="BZ242" s="217"/>
      <c r="CA242" s="217"/>
      <c r="CB242" s="217"/>
      <c r="CC242" s="217"/>
      <c r="CD242" s="217"/>
      <c r="CE242" s="217"/>
      <c r="CF242" s="217"/>
      <c r="CG242" s="217"/>
      <c r="CH242" s="217"/>
      <c r="CI242" s="217"/>
      <c r="CJ242" s="217"/>
      <c r="CK242" s="217"/>
      <c r="CL242" s="217"/>
      <c r="CM242" s="217"/>
      <c r="CN242" s="217"/>
      <c r="CO242" s="217"/>
      <c r="CP242" s="217"/>
      <c r="CQ242" s="217"/>
      <c r="CR242" s="217"/>
      <c r="CS242" s="217"/>
      <c r="CT242" s="217"/>
      <c r="CU242" s="217"/>
      <c r="CV242" s="217"/>
      <c r="CW242" s="217"/>
      <c r="CX242" s="217"/>
      <c r="CY242" s="217"/>
      <c r="CZ242" s="217"/>
      <c r="DA242" s="217"/>
      <c r="DB242" s="217"/>
      <c r="DC242" s="217"/>
      <c r="DD242" s="217"/>
      <c r="DE242" s="217"/>
      <c r="DF242" s="217"/>
      <c r="DG242" s="217"/>
      <c r="DH242" s="217"/>
      <c r="DI242" s="217"/>
      <c r="DJ242" s="217"/>
      <c r="DK242" s="217"/>
      <c r="DL242" s="217"/>
      <c r="DM242" s="217"/>
      <c r="DN242" s="217"/>
      <c r="DO242" s="217"/>
      <c r="DP242" s="217"/>
      <c r="DQ242" s="217"/>
      <c r="DR242" s="217"/>
      <c r="DS242" s="217"/>
      <c r="DT242" s="217"/>
      <c r="DU242" s="217"/>
      <c r="DV242" s="217"/>
      <c r="DW242" s="217"/>
      <c r="DX242" s="217"/>
      <c r="DY242" s="217"/>
      <c r="DZ242" s="217"/>
      <c r="EA242" s="217"/>
      <c r="EB242" s="217"/>
      <c r="EC242" s="217"/>
      <c r="ED242" s="217"/>
      <c r="EE242" s="217"/>
      <c r="EF242" s="217"/>
      <c r="EG242" s="217"/>
      <c r="EH242" s="217"/>
      <c r="EI242" s="217"/>
      <c r="EJ242" s="217"/>
      <c r="EK242" s="217"/>
      <c r="EL242" s="217"/>
      <c r="EM242" s="217"/>
      <c r="EN242" s="217"/>
      <c r="EO242" s="217"/>
      <c r="EP242" s="217"/>
      <c r="EQ242" s="217"/>
      <c r="ER242" s="217"/>
      <c r="ES242" s="217"/>
      <c r="ET242" s="217"/>
      <c r="EU242" s="217"/>
      <c r="EV242" s="217"/>
      <c r="EW242" s="217"/>
      <c r="EX242" s="217"/>
      <c r="EY242" s="217"/>
      <c r="EZ242" s="217"/>
      <c r="FA242" s="217"/>
      <c r="FB242" s="217"/>
      <c r="FC242" s="217"/>
      <c r="FD242" s="217"/>
      <c r="FE242" s="217"/>
      <c r="FF242" s="217"/>
      <c r="FG242" s="217"/>
      <c r="FH242" s="217"/>
      <c r="FI242" s="217"/>
      <c r="FJ242" s="217"/>
      <c r="FK242" s="217"/>
      <c r="FL242" s="217"/>
      <c r="FM242" s="217"/>
      <c r="FN242" s="217"/>
      <c r="FO242" s="217"/>
      <c r="FP242" s="217"/>
      <c r="FQ242" s="217"/>
      <c r="FR242" s="217"/>
      <c r="FS242" s="217"/>
      <c r="FT242" s="217"/>
      <c r="FU242" s="217"/>
      <c r="FV242" s="217"/>
      <c r="FW242" s="217"/>
      <c r="FX242" s="217"/>
      <c r="FY242" s="217"/>
      <c r="FZ242" s="217"/>
      <c r="GA242" s="217"/>
      <c r="GB242" s="217"/>
      <c r="GC242" s="217"/>
      <c r="GD242" s="217"/>
      <c r="GE242" s="217"/>
      <c r="GF242" s="217"/>
      <c r="GG242" s="217"/>
      <c r="GH242" s="217"/>
      <c r="GI242" s="217"/>
      <c r="GJ242" s="217"/>
      <c r="GK242" s="217"/>
      <c r="GL242" s="217"/>
      <c r="GM242" s="217"/>
      <c r="GN242" s="217"/>
      <c r="GO242" s="217"/>
      <c r="GP242" s="217"/>
      <c r="GQ242" s="217"/>
      <c r="GR242" s="217"/>
      <c r="GS242" s="217"/>
      <c r="GT242" s="217"/>
      <c r="GU242" s="217"/>
      <c r="GV242" s="217"/>
      <c r="GW242" s="217"/>
      <c r="GX242" s="217"/>
      <c r="GY242" s="217"/>
      <c r="GZ242" s="217"/>
      <c r="HA242" s="217"/>
      <c r="HB242" s="217"/>
      <c r="HC242" s="217"/>
      <c r="HD242" s="217"/>
      <c r="HE242" s="217"/>
      <c r="HF242" s="217"/>
      <c r="HG242" s="217"/>
      <c r="HH242" s="217"/>
      <c r="HI242" s="217"/>
      <c r="HJ242" s="217"/>
      <c r="HK242" s="217"/>
      <c r="HL242" s="217"/>
      <c r="HM242" s="217"/>
      <c r="HN242" s="217"/>
      <c r="HO242" s="217"/>
      <c r="HP242" s="217"/>
      <c r="HQ242" s="217"/>
      <c r="HR242" s="217"/>
      <c r="HS242" s="217"/>
    </row>
    <row r="243" spans="1:244" s="108" customFormat="1" ht="22.5" customHeight="1">
      <c r="A243" s="191" t="s">
        <v>2384</v>
      </c>
      <c r="B243" s="214"/>
      <c r="C243" s="192" t="s">
        <v>2385</v>
      </c>
      <c r="D243" s="136"/>
      <c r="E243" s="58">
        <f>SUM(E244:E257)</f>
        <v>52618.02</v>
      </c>
      <c r="F243" s="58">
        <f>SUM(F244:F257)</f>
        <v>43167</v>
      </c>
      <c r="G243" s="58">
        <f>SUM(G244:G257)</f>
        <v>45040</v>
      </c>
      <c r="H243" s="58">
        <f>SUM(H244:H257)</f>
        <v>46740</v>
      </c>
      <c r="I243" s="58">
        <f>SUM(I244:I257)</f>
        <v>49200</v>
      </c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  <c r="BQ243" s="145"/>
      <c r="BR243" s="145"/>
      <c r="BS243" s="145"/>
      <c r="BT243" s="145"/>
      <c r="BU243" s="145"/>
      <c r="BV243" s="145"/>
      <c r="BW243" s="145"/>
      <c r="BX243" s="145"/>
      <c r="BY243" s="145"/>
      <c r="BZ243" s="145"/>
      <c r="CA243" s="145"/>
      <c r="CB243" s="145"/>
      <c r="CC243" s="145"/>
      <c r="CD243" s="145"/>
      <c r="CE243" s="145"/>
      <c r="CF243" s="145"/>
      <c r="CG243" s="145"/>
      <c r="CH243" s="145"/>
      <c r="CI243" s="145"/>
      <c r="CJ243" s="145"/>
      <c r="CK243" s="145"/>
      <c r="CL243" s="145"/>
      <c r="CM243" s="145"/>
      <c r="CN243" s="145"/>
      <c r="CO243" s="145"/>
      <c r="CP243" s="145"/>
      <c r="CQ243" s="145"/>
      <c r="CR243" s="145"/>
      <c r="CS243" s="145"/>
      <c r="CT243" s="145"/>
      <c r="CU243" s="145"/>
      <c r="CV243" s="145"/>
      <c r="CW243" s="145"/>
      <c r="CX243" s="145"/>
      <c r="CY243" s="145"/>
      <c r="CZ243" s="145"/>
      <c r="DA243" s="145"/>
      <c r="DB243" s="145"/>
      <c r="DC243" s="145"/>
      <c r="DD243" s="145"/>
      <c r="DE243" s="145"/>
      <c r="DF243" s="145"/>
      <c r="DG243" s="145"/>
      <c r="DH243" s="145"/>
      <c r="DI243" s="145"/>
      <c r="DJ243" s="145"/>
      <c r="DK243" s="145"/>
      <c r="DL243" s="145"/>
      <c r="DM243" s="145"/>
      <c r="DN243" s="145"/>
      <c r="DO243" s="145"/>
      <c r="DP243" s="145"/>
      <c r="DQ243" s="145"/>
      <c r="DR243" s="145"/>
      <c r="DS243" s="145"/>
      <c r="DT243" s="145"/>
      <c r="DU243" s="145"/>
      <c r="DV243" s="145"/>
      <c r="DW243" s="145"/>
      <c r="DX243" s="145"/>
      <c r="DY243" s="145"/>
      <c r="DZ243" s="145"/>
      <c r="EA243" s="145"/>
      <c r="EB243" s="145"/>
      <c r="EC243" s="145"/>
      <c r="ED243" s="145"/>
      <c r="EE243" s="145"/>
      <c r="EF243" s="145"/>
      <c r="EG243" s="145"/>
      <c r="EH243" s="145"/>
      <c r="EI243" s="145"/>
      <c r="EJ243" s="145"/>
      <c r="EK243" s="145"/>
      <c r="EL243" s="145"/>
      <c r="EM243" s="145"/>
      <c r="EN243" s="145"/>
      <c r="EO243" s="145"/>
      <c r="EP243" s="145"/>
      <c r="EQ243" s="145"/>
      <c r="ER243" s="145"/>
      <c r="ES243" s="145"/>
      <c r="ET243" s="145"/>
      <c r="EU243" s="145"/>
      <c r="EV243" s="145"/>
      <c r="EW243" s="145"/>
      <c r="EX243" s="145"/>
      <c r="EY243" s="145"/>
      <c r="EZ243" s="145"/>
      <c r="FA243" s="145"/>
      <c r="FB243" s="145"/>
      <c r="FC243" s="145"/>
      <c r="FD243" s="145"/>
      <c r="FE243" s="145"/>
      <c r="FF243" s="145"/>
      <c r="FG243" s="145"/>
      <c r="FH243" s="145"/>
      <c r="FI243" s="145"/>
      <c r="FJ243" s="145"/>
      <c r="FK243" s="145"/>
      <c r="FL243" s="145"/>
      <c r="FM243" s="145"/>
      <c r="FN243" s="145"/>
      <c r="FO243" s="145"/>
      <c r="FP243" s="145"/>
      <c r="FQ243" s="145"/>
      <c r="FR243" s="145"/>
      <c r="FS243" s="145"/>
      <c r="FT243" s="145"/>
      <c r="FU243" s="145"/>
      <c r="FV243" s="145"/>
      <c r="FW243" s="145"/>
      <c r="FX243" s="145"/>
      <c r="FY243" s="145"/>
      <c r="FZ243" s="145"/>
      <c r="GA243" s="145"/>
      <c r="GB243" s="145"/>
      <c r="GC243" s="145"/>
      <c r="GD243" s="145"/>
      <c r="GE243" s="145"/>
      <c r="GF243" s="145"/>
      <c r="GG243" s="145"/>
      <c r="GH243" s="145"/>
      <c r="GI243" s="145"/>
      <c r="GJ243" s="145"/>
      <c r="GK243" s="145"/>
      <c r="GL243" s="145"/>
      <c r="GM243" s="145"/>
      <c r="GN243" s="145"/>
      <c r="GO243" s="145"/>
      <c r="GP243" s="145"/>
      <c r="GQ243" s="145"/>
      <c r="GR243" s="145"/>
      <c r="GS243" s="145"/>
      <c r="GT243" s="145"/>
      <c r="GU243" s="145"/>
      <c r="GV243" s="145"/>
      <c r="GW243" s="145"/>
      <c r="GX243" s="145"/>
      <c r="GY243" s="145"/>
      <c r="GZ243" s="145"/>
      <c r="HA243" s="145"/>
      <c r="HB243" s="145"/>
      <c r="HC243" s="145"/>
      <c r="HD243" s="145"/>
      <c r="HE243" s="145"/>
      <c r="HF243" s="145"/>
      <c r="HG243" s="145"/>
      <c r="HH243" s="145"/>
      <c r="HI243" s="145"/>
      <c r="HJ243" s="145"/>
      <c r="HK243" s="145"/>
      <c r="HL243" s="145"/>
      <c r="HM243" s="145"/>
      <c r="HN243" s="145"/>
      <c r="HO243" s="145"/>
      <c r="HP243" s="145"/>
      <c r="HQ243" s="145"/>
      <c r="HR243" s="145"/>
      <c r="HS243" s="145"/>
    </row>
    <row r="244" spans="1:244" s="196" customFormat="1" ht="12" hidden="1" customHeight="1">
      <c r="A244" s="97" t="s">
        <v>2386</v>
      </c>
      <c r="B244" s="97"/>
      <c r="C244" s="117" t="s">
        <v>403</v>
      </c>
      <c r="D244" s="139" t="s">
        <v>402</v>
      </c>
      <c r="E244" s="60">
        <v>7961.32</v>
      </c>
      <c r="F244" s="60">
        <v>9000</v>
      </c>
      <c r="G244" s="60">
        <v>9400</v>
      </c>
      <c r="H244" s="60">
        <v>9800</v>
      </c>
      <c r="I244" s="60">
        <v>10300</v>
      </c>
      <c r="HT244" s="197"/>
      <c r="HU244" s="197"/>
      <c r="HV244" s="197"/>
      <c r="HW244" s="197"/>
      <c r="HX244" s="197"/>
      <c r="HY244" s="197"/>
      <c r="HZ244" s="197"/>
      <c r="IA244" s="197"/>
      <c r="IB244" s="197"/>
      <c r="IC244" s="197"/>
      <c r="ID244" s="197"/>
      <c r="IE244" s="197"/>
      <c r="IF244" s="197"/>
      <c r="IG244" s="197"/>
      <c r="IH244" s="197"/>
      <c r="II244" s="197"/>
      <c r="IJ244" s="197"/>
    </row>
    <row r="245" spans="1:244" s="196" customFormat="1" ht="12" hidden="1" customHeight="1">
      <c r="A245" s="97" t="s">
        <v>2387</v>
      </c>
      <c r="B245" s="97"/>
      <c r="C245" s="117" t="s">
        <v>406</v>
      </c>
      <c r="D245" s="139" t="s">
        <v>405</v>
      </c>
      <c r="E245" s="60">
        <v>238.02</v>
      </c>
      <c r="F245" s="60"/>
      <c r="G245" s="60"/>
      <c r="H245" s="60"/>
      <c r="I245" s="60"/>
      <c r="HT245" s="197"/>
      <c r="HU245" s="197"/>
      <c r="HV245" s="197"/>
      <c r="HW245" s="197"/>
      <c r="HX245" s="197"/>
      <c r="HY245" s="197"/>
      <c r="HZ245" s="197"/>
      <c r="IA245" s="197"/>
      <c r="IB245" s="197"/>
      <c r="IC245" s="197"/>
      <c r="ID245" s="197"/>
      <c r="IE245" s="197"/>
      <c r="IF245" s="197"/>
      <c r="IG245" s="197"/>
      <c r="IH245" s="197"/>
      <c r="II245" s="197"/>
      <c r="IJ245" s="197"/>
    </row>
    <row r="246" spans="1:244" s="196" customFormat="1" ht="12" hidden="1" customHeight="1">
      <c r="A246" s="97" t="s">
        <v>2388</v>
      </c>
      <c r="B246" s="97"/>
      <c r="C246" s="117" t="s">
        <v>409</v>
      </c>
      <c r="D246" s="139" t="s">
        <v>408</v>
      </c>
      <c r="E246" s="60">
        <v>3051.17</v>
      </c>
      <c r="F246" s="60"/>
      <c r="G246" s="60"/>
      <c r="H246" s="60"/>
      <c r="I246" s="60"/>
      <c r="HT246" s="197"/>
      <c r="HU246" s="197"/>
      <c r="HV246" s="197"/>
      <c r="HW246" s="197"/>
      <c r="HX246" s="197"/>
      <c r="HY246" s="197"/>
      <c r="HZ246" s="197"/>
      <c r="IA246" s="197"/>
      <c r="IB246" s="197"/>
      <c r="IC246" s="197"/>
      <c r="ID246" s="197"/>
      <c r="IE246" s="197"/>
      <c r="IF246" s="197"/>
      <c r="IG246" s="197"/>
      <c r="IH246" s="197"/>
      <c r="II246" s="197"/>
      <c r="IJ246" s="197"/>
    </row>
    <row r="247" spans="1:244" s="196" customFormat="1" ht="12" hidden="1" customHeight="1">
      <c r="A247" s="97" t="s">
        <v>2389</v>
      </c>
      <c r="B247" s="97"/>
      <c r="C247" s="117" t="s">
        <v>427</v>
      </c>
      <c r="D247" s="139" t="s">
        <v>426</v>
      </c>
      <c r="E247" s="60">
        <v>27.46</v>
      </c>
      <c r="F247" s="60">
        <v>40</v>
      </c>
      <c r="G247" s="60">
        <v>40</v>
      </c>
      <c r="H247" s="60">
        <v>40</v>
      </c>
      <c r="I247" s="60">
        <v>40</v>
      </c>
      <c r="HT247" s="197"/>
      <c r="HU247" s="197"/>
      <c r="HV247" s="197"/>
      <c r="HW247" s="197"/>
      <c r="HX247" s="197"/>
      <c r="HY247" s="197"/>
      <c r="HZ247" s="197"/>
      <c r="IA247" s="197"/>
      <c r="IB247" s="197"/>
      <c r="IC247" s="197"/>
      <c r="ID247" s="197"/>
      <c r="IE247" s="197"/>
      <c r="IF247" s="197"/>
      <c r="IG247" s="197"/>
      <c r="IH247" s="197"/>
      <c r="II247" s="197"/>
      <c r="IJ247" s="197"/>
    </row>
    <row r="248" spans="1:244" s="196" customFormat="1" ht="12" hidden="1" customHeight="1">
      <c r="A248" s="97" t="s">
        <v>2390</v>
      </c>
      <c r="B248" s="97"/>
      <c r="C248" s="117" t="s">
        <v>1579</v>
      </c>
      <c r="D248" s="139" t="s">
        <v>441</v>
      </c>
      <c r="E248" s="60">
        <v>19638.22</v>
      </c>
      <c r="F248" s="60">
        <v>21000</v>
      </c>
      <c r="G248" s="60">
        <v>22000</v>
      </c>
      <c r="H248" s="60">
        <v>22800</v>
      </c>
      <c r="I248" s="60">
        <v>24000</v>
      </c>
      <c r="HT248" s="197"/>
      <c r="HU248" s="197"/>
      <c r="HV248" s="197"/>
      <c r="HW248" s="197"/>
      <c r="HX248" s="197"/>
      <c r="HY248" s="197"/>
      <c r="HZ248" s="197"/>
      <c r="IA248" s="197"/>
      <c r="IB248" s="197"/>
      <c r="IC248" s="197"/>
      <c r="ID248" s="197"/>
      <c r="IE248" s="197"/>
      <c r="IF248" s="197"/>
      <c r="IG248" s="197"/>
      <c r="IH248" s="197"/>
      <c r="II248" s="197"/>
      <c r="IJ248" s="197"/>
    </row>
    <row r="249" spans="1:244" s="196" customFormat="1" ht="12" hidden="1" customHeight="1">
      <c r="A249" s="97" t="s">
        <v>2391</v>
      </c>
      <c r="B249" s="97"/>
      <c r="C249" s="117" t="s">
        <v>460</v>
      </c>
      <c r="D249" s="139" t="s">
        <v>459</v>
      </c>
      <c r="E249" s="60">
        <v>786.25</v>
      </c>
      <c r="F249" s="60">
        <v>1000</v>
      </c>
      <c r="G249" s="60">
        <v>1000</v>
      </c>
      <c r="H249" s="60">
        <v>1000</v>
      </c>
      <c r="I249" s="60">
        <v>1050</v>
      </c>
      <c r="HT249" s="197"/>
      <c r="HU249" s="197"/>
      <c r="HV249" s="197"/>
      <c r="HW249" s="197"/>
      <c r="HX249" s="197"/>
      <c r="HY249" s="197"/>
      <c r="HZ249" s="197"/>
      <c r="IA249" s="197"/>
      <c r="IB249" s="197"/>
      <c r="IC249" s="197"/>
      <c r="ID249" s="197"/>
      <c r="IE249" s="197"/>
      <c r="IF249" s="197"/>
      <c r="IG249" s="197"/>
      <c r="IH249" s="197"/>
      <c r="II249" s="197"/>
      <c r="IJ249" s="197"/>
    </row>
    <row r="250" spans="1:244" s="196" customFormat="1" ht="12" hidden="1" customHeight="1">
      <c r="A250" s="97" t="s">
        <v>2392</v>
      </c>
      <c r="B250" s="97"/>
      <c r="C250" s="97" t="s">
        <v>2393</v>
      </c>
      <c r="D250" s="98" t="s">
        <v>462</v>
      </c>
      <c r="E250" s="60">
        <v>1722.32</v>
      </c>
      <c r="F250" s="60"/>
      <c r="G250" s="60"/>
      <c r="H250" s="60"/>
      <c r="I250" s="60"/>
      <c r="HT250" s="197"/>
      <c r="HU250" s="197"/>
      <c r="HV250" s="197"/>
      <c r="HW250" s="197"/>
      <c r="HX250" s="197"/>
      <c r="HY250" s="197"/>
      <c r="HZ250" s="197"/>
      <c r="IA250" s="197"/>
      <c r="IB250" s="197"/>
      <c r="IC250" s="197"/>
      <c r="ID250" s="197"/>
      <c r="IE250" s="197"/>
      <c r="IF250" s="197"/>
      <c r="IG250" s="197"/>
      <c r="IH250" s="197"/>
      <c r="II250" s="197"/>
      <c r="IJ250" s="197"/>
    </row>
    <row r="251" spans="1:244" s="196" customFormat="1" ht="12" hidden="1" customHeight="1">
      <c r="A251" s="97" t="s">
        <v>2394</v>
      </c>
      <c r="B251" s="97"/>
      <c r="C251" s="97" t="s">
        <v>472</v>
      </c>
      <c r="D251" s="98" t="s">
        <v>471</v>
      </c>
      <c r="E251" s="60">
        <v>2416.79</v>
      </c>
      <c r="F251" s="60">
        <v>2827</v>
      </c>
      <c r="G251" s="60">
        <v>2900</v>
      </c>
      <c r="H251" s="60">
        <v>3000</v>
      </c>
      <c r="I251" s="60">
        <v>3150</v>
      </c>
      <c r="HT251" s="197"/>
      <c r="HU251" s="197"/>
      <c r="HV251" s="197"/>
      <c r="HW251" s="197"/>
      <c r="HX251" s="197"/>
      <c r="HY251" s="197"/>
      <c r="HZ251" s="197"/>
      <c r="IA251" s="197"/>
      <c r="IB251" s="197"/>
      <c r="IC251" s="197"/>
      <c r="ID251" s="197"/>
      <c r="IE251" s="197"/>
      <c r="IF251" s="197"/>
      <c r="IG251" s="197"/>
      <c r="IH251" s="197"/>
      <c r="II251" s="197"/>
      <c r="IJ251" s="197"/>
    </row>
    <row r="252" spans="1:244" s="196" customFormat="1" ht="12" hidden="1" customHeight="1">
      <c r="A252" s="97" t="s">
        <v>2395</v>
      </c>
      <c r="B252" s="97"/>
      <c r="C252" s="97" t="s">
        <v>2396</v>
      </c>
      <c r="D252" s="98" t="s">
        <v>474</v>
      </c>
      <c r="E252" s="60">
        <v>549.96</v>
      </c>
      <c r="F252" s="60"/>
      <c r="G252" s="60"/>
      <c r="H252" s="60"/>
      <c r="I252" s="60"/>
      <c r="HT252" s="197"/>
      <c r="HU252" s="197"/>
      <c r="HV252" s="197"/>
      <c r="HW252" s="197"/>
      <c r="HX252" s="197"/>
      <c r="HY252" s="197"/>
      <c r="HZ252" s="197"/>
      <c r="IA252" s="197"/>
      <c r="IB252" s="197"/>
      <c r="IC252" s="197"/>
      <c r="ID252" s="197"/>
      <c r="IE252" s="197"/>
      <c r="IF252" s="197"/>
      <c r="IG252" s="197"/>
      <c r="IH252" s="197"/>
      <c r="II252" s="197"/>
      <c r="IJ252" s="197"/>
    </row>
    <row r="253" spans="1:244" s="196" customFormat="1" ht="12" hidden="1" customHeight="1">
      <c r="A253" s="97" t="s">
        <v>2397</v>
      </c>
      <c r="B253" s="97"/>
      <c r="C253" s="97" t="s">
        <v>478</v>
      </c>
      <c r="D253" s="98" t="s">
        <v>477</v>
      </c>
      <c r="E253" s="60">
        <v>4660.3100000000004</v>
      </c>
      <c r="F253" s="60">
        <v>5000</v>
      </c>
      <c r="G253" s="60">
        <v>5300</v>
      </c>
      <c r="H253" s="60">
        <v>5500</v>
      </c>
      <c r="I253" s="60">
        <v>5800</v>
      </c>
      <c r="HT253" s="197"/>
      <c r="HU253" s="197"/>
      <c r="HV253" s="197"/>
      <c r="HW253" s="197"/>
      <c r="HX253" s="197"/>
      <c r="HY253" s="197"/>
      <c r="HZ253" s="197"/>
      <c r="IA253" s="197"/>
      <c r="IB253" s="197"/>
      <c r="IC253" s="197"/>
      <c r="ID253" s="197"/>
      <c r="IE253" s="197"/>
      <c r="IF253" s="197"/>
      <c r="IG253" s="197"/>
      <c r="IH253" s="197"/>
      <c r="II253" s="197"/>
      <c r="IJ253" s="197"/>
    </row>
    <row r="254" spans="1:244" s="196" customFormat="1" ht="12" hidden="1" customHeight="1">
      <c r="A254" s="97" t="s">
        <v>2398</v>
      </c>
      <c r="B254" s="97"/>
      <c r="C254" s="97" t="s">
        <v>1582</v>
      </c>
      <c r="D254" s="98" t="s">
        <v>1583</v>
      </c>
      <c r="E254" s="60">
        <v>0</v>
      </c>
      <c r="F254" s="60"/>
      <c r="G254" s="60"/>
      <c r="H254" s="60"/>
      <c r="I254" s="60"/>
      <c r="HT254" s="197"/>
      <c r="HU254" s="197"/>
      <c r="HV254" s="197"/>
      <c r="HW254" s="197"/>
      <c r="HX254" s="197"/>
      <c r="HY254" s="197"/>
      <c r="HZ254" s="197"/>
      <c r="IA254" s="197"/>
      <c r="IB254" s="197"/>
      <c r="IC254" s="197"/>
      <c r="ID254" s="197"/>
      <c r="IE254" s="197"/>
      <c r="IF254" s="197"/>
      <c r="IG254" s="197"/>
      <c r="IH254" s="197"/>
      <c r="II254" s="197"/>
      <c r="IJ254" s="197"/>
    </row>
    <row r="255" spans="1:244" s="196" customFormat="1" ht="12" hidden="1" customHeight="1">
      <c r="A255" s="97" t="s">
        <v>2399</v>
      </c>
      <c r="B255" s="97"/>
      <c r="C255" s="97" t="s">
        <v>1585</v>
      </c>
      <c r="D255" s="98" t="s">
        <v>1586</v>
      </c>
      <c r="E255" s="60">
        <v>5055.1400000000003</v>
      </c>
      <c r="F255" s="60"/>
      <c r="G255" s="60"/>
      <c r="H255" s="60"/>
      <c r="I255" s="60"/>
      <c r="HT255" s="197"/>
      <c r="HU255" s="197"/>
      <c r="HV255" s="197"/>
      <c r="HW255" s="197"/>
      <c r="HX255" s="197"/>
      <c r="HY255" s="197"/>
      <c r="HZ255" s="197"/>
      <c r="IA255" s="197"/>
      <c r="IB255" s="197"/>
      <c r="IC255" s="197"/>
      <c r="ID255" s="197"/>
      <c r="IE255" s="197"/>
      <c r="IF255" s="197"/>
      <c r="IG255" s="197"/>
      <c r="IH255" s="197"/>
      <c r="II255" s="197"/>
      <c r="IJ255" s="197"/>
    </row>
    <row r="256" spans="1:244" s="196" customFormat="1" ht="12" hidden="1" customHeight="1">
      <c r="A256" s="97" t="s">
        <v>2400</v>
      </c>
      <c r="B256" s="97"/>
      <c r="C256" s="97" t="s">
        <v>2401</v>
      </c>
      <c r="D256" s="98" t="s">
        <v>1588</v>
      </c>
      <c r="E256" s="60">
        <v>2712.88</v>
      </c>
      <c r="F256" s="60"/>
      <c r="G256" s="60"/>
      <c r="H256" s="60"/>
      <c r="I256" s="60"/>
      <c r="HT256" s="197"/>
      <c r="HU256" s="197"/>
      <c r="HV256" s="197"/>
      <c r="HW256" s="197"/>
      <c r="HX256" s="197"/>
      <c r="HY256" s="197"/>
      <c r="HZ256" s="197"/>
      <c r="IA256" s="197"/>
      <c r="IB256" s="197"/>
      <c r="IC256" s="197"/>
      <c r="ID256" s="197"/>
      <c r="IE256" s="197"/>
      <c r="IF256" s="197"/>
      <c r="IG256" s="197"/>
      <c r="IH256" s="197"/>
      <c r="II256" s="197"/>
      <c r="IJ256" s="197"/>
    </row>
    <row r="257" spans="1:244" s="196" customFormat="1" ht="12" hidden="1" customHeight="1">
      <c r="A257" s="97" t="s">
        <v>2402</v>
      </c>
      <c r="B257" s="97"/>
      <c r="C257" s="97" t="s">
        <v>2403</v>
      </c>
      <c r="D257" s="98" t="s">
        <v>2404</v>
      </c>
      <c r="E257" s="60">
        <v>3798.18</v>
      </c>
      <c r="F257" s="60">
        <v>4300</v>
      </c>
      <c r="G257" s="60">
        <v>4400</v>
      </c>
      <c r="H257" s="60">
        <v>4600</v>
      </c>
      <c r="I257" s="60">
        <v>4860</v>
      </c>
      <c r="HT257" s="197"/>
      <c r="HU257" s="197"/>
      <c r="HV257" s="197"/>
      <c r="HW257" s="197"/>
      <c r="HX257" s="197"/>
      <c r="HY257" s="197"/>
      <c r="HZ257" s="197"/>
      <c r="IA257" s="197"/>
      <c r="IB257" s="197"/>
      <c r="IC257" s="197"/>
      <c r="ID257" s="197"/>
      <c r="IE257" s="197"/>
      <c r="IF257" s="197"/>
      <c r="IG257" s="197"/>
      <c r="IH257" s="197"/>
      <c r="II257" s="197"/>
      <c r="IJ257" s="197"/>
    </row>
    <row r="258" spans="1:244" s="108" customFormat="1" ht="33.75" customHeight="1">
      <c r="A258" s="191" t="s">
        <v>2405</v>
      </c>
      <c r="B258" s="214"/>
      <c r="C258" s="192" t="s">
        <v>2406</v>
      </c>
      <c r="D258" s="136"/>
      <c r="E258" s="58">
        <f>SUM(E259:E278)</f>
        <v>499168.02</v>
      </c>
      <c r="F258" s="58">
        <f>SUM(F259:F267)</f>
        <v>47700</v>
      </c>
      <c r="G258" s="58">
        <f>SUM(G259:G267)</f>
        <v>49200</v>
      </c>
      <c r="H258" s="58">
        <f>SUM(H259:H267)</f>
        <v>51100</v>
      </c>
      <c r="I258" s="58">
        <f>SUM(I259:I267)</f>
        <v>53800</v>
      </c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  <c r="BQ258" s="145"/>
      <c r="BR258" s="145"/>
      <c r="BS258" s="145"/>
      <c r="BT258" s="145"/>
      <c r="BU258" s="145"/>
      <c r="BV258" s="145"/>
      <c r="BW258" s="145"/>
      <c r="BX258" s="145"/>
      <c r="BY258" s="145"/>
      <c r="BZ258" s="145"/>
      <c r="CA258" s="145"/>
      <c r="CB258" s="145"/>
      <c r="CC258" s="145"/>
      <c r="CD258" s="145"/>
      <c r="CE258" s="145"/>
      <c r="CF258" s="145"/>
      <c r="CG258" s="145"/>
      <c r="CH258" s="145"/>
      <c r="CI258" s="145"/>
      <c r="CJ258" s="145"/>
      <c r="CK258" s="145"/>
      <c r="CL258" s="145"/>
      <c r="CM258" s="145"/>
      <c r="CN258" s="145"/>
      <c r="CO258" s="145"/>
      <c r="CP258" s="145"/>
      <c r="CQ258" s="145"/>
      <c r="CR258" s="145"/>
      <c r="CS258" s="145"/>
      <c r="CT258" s="145"/>
      <c r="CU258" s="145"/>
      <c r="CV258" s="145"/>
      <c r="CW258" s="145"/>
      <c r="CX258" s="145"/>
      <c r="CY258" s="145"/>
      <c r="CZ258" s="145"/>
      <c r="DA258" s="145"/>
      <c r="DB258" s="145"/>
      <c r="DC258" s="145"/>
      <c r="DD258" s="145"/>
      <c r="DE258" s="145"/>
      <c r="DF258" s="145"/>
      <c r="DG258" s="145"/>
      <c r="DH258" s="145"/>
      <c r="DI258" s="145"/>
      <c r="DJ258" s="145"/>
      <c r="DK258" s="145"/>
      <c r="DL258" s="145"/>
      <c r="DM258" s="145"/>
      <c r="DN258" s="145"/>
      <c r="DO258" s="145"/>
      <c r="DP258" s="145"/>
      <c r="DQ258" s="145"/>
      <c r="DR258" s="145"/>
      <c r="DS258" s="145"/>
      <c r="DT258" s="145"/>
      <c r="DU258" s="145"/>
      <c r="DV258" s="145"/>
      <c r="DW258" s="145"/>
      <c r="DX258" s="145"/>
      <c r="DY258" s="145"/>
      <c r="DZ258" s="145"/>
      <c r="EA258" s="145"/>
      <c r="EB258" s="145"/>
      <c r="EC258" s="145"/>
      <c r="ED258" s="145"/>
      <c r="EE258" s="145"/>
      <c r="EF258" s="145"/>
      <c r="EG258" s="145"/>
      <c r="EH258" s="145"/>
      <c r="EI258" s="145"/>
      <c r="EJ258" s="145"/>
      <c r="EK258" s="145"/>
      <c r="EL258" s="145"/>
      <c r="EM258" s="145"/>
      <c r="EN258" s="145"/>
      <c r="EO258" s="145"/>
      <c r="EP258" s="145"/>
      <c r="EQ258" s="145"/>
      <c r="ER258" s="145"/>
      <c r="ES258" s="145"/>
      <c r="ET258" s="145"/>
      <c r="EU258" s="145"/>
      <c r="EV258" s="145"/>
      <c r="EW258" s="145"/>
      <c r="EX258" s="145"/>
      <c r="EY258" s="145"/>
      <c r="EZ258" s="145"/>
      <c r="FA258" s="145"/>
      <c r="FB258" s="145"/>
      <c r="FC258" s="145"/>
      <c r="FD258" s="145"/>
      <c r="FE258" s="145"/>
      <c r="FF258" s="145"/>
      <c r="FG258" s="145"/>
      <c r="FH258" s="145"/>
      <c r="FI258" s="145"/>
      <c r="FJ258" s="145"/>
      <c r="FK258" s="145"/>
      <c r="FL258" s="145"/>
      <c r="FM258" s="145"/>
      <c r="FN258" s="145"/>
      <c r="FO258" s="145"/>
      <c r="FP258" s="145"/>
      <c r="FQ258" s="145"/>
      <c r="FR258" s="145"/>
      <c r="FS258" s="145"/>
      <c r="FT258" s="145"/>
      <c r="FU258" s="145"/>
      <c r="FV258" s="145"/>
      <c r="FW258" s="145"/>
      <c r="FX258" s="145"/>
      <c r="FY258" s="145"/>
      <c r="FZ258" s="145"/>
      <c r="GA258" s="145"/>
      <c r="GB258" s="145"/>
      <c r="GC258" s="145"/>
      <c r="GD258" s="145"/>
      <c r="GE258" s="145"/>
      <c r="GF258" s="145"/>
      <c r="GG258" s="145"/>
      <c r="GH258" s="145"/>
      <c r="GI258" s="145"/>
      <c r="GJ258" s="145"/>
      <c r="GK258" s="145"/>
      <c r="GL258" s="145"/>
      <c r="GM258" s="145"/>
      <c r="GN258" s="145"/>
      <c r="GO258" s="145"/>
      <c r="GP258" s="145"/>
      <c r="GQ258" s="145"/>
      <c r="GR258" s="145"/>
      <c r="GS258" s="145"/>
      <c r="GT258" s="145"/>
      <c r="GU258" s="145"/>
      <c r="GV258" s="145"/>
      <c r="GW258" s="145"/>
      <c r="GX258" s="145"/>
      <c r="GY258" s="145"/>
      <c r="GZ258" s="145"/>
      <c r="HA258" s="145"/>
      <c r="HB258" s="145"/>
      <c r="HC258" s="145"/>
      <c r="HD258" s="145"/>
      <c r="HE258" s="145"/>
      <c r="HF258" s="145"/>
      <c r="HG258" s="145"/>
      <c r="HH258" s="145"/>
      <c r="HI258" s="145"/>
      <c r="HJ258" s="145"/>
      <c r="HK258" s="145"/>
      <c r="HL258" s="145"/>
      <c r="HM258" s="145"/>
      <c r="HN258" s="145"/>
      <c r="HO258" s="145"/>
      <c r="HP258" s="145"/>
      <c r="HQ258" s="145"/>
      <c r="HR258" s="145"/>
      <c r="HS258" s="145"/>
    </row>
    <row r="259" spans="1:244" s="198" customFormat="1" ht="12" hidden="1" customHeight="1">
      <c r="A259" s="97" t="s">
        <v>2407</v>
      </c>
      <c r="B259" s="97"/>
      <c r="C259" s="117" t="s">
        <v>483</v>
      </c>
      <c r="D259" s="139" t="s">
        <v>482</v>
      </c>
      <c r="E259" s="60">
        <v>256.70999999999998</v>
      </c>
      <c r="F259" s="60"/>
      <c r="G259" s="60"/>
      <c r="H259" s="60"/>
      <c r="I259" s="60"/>
      <c r="HT259" s="199"/>
      <c r="HU259" s="199"/>
      <c r="HV259" s="199"/>
      <c r="HW259" s="199"/>
      <c r="HX259" s="199"/>
      <c r="HY259" s="199"/>
      <c r="HZ259" s="199"/>
      <c r="IA259" s="199"/>
      <c r="IB259" s="199"/>
      <c r="IC259" s="199"/>
      <c r="ID259" s="199"/>
      <c r="IE259" s="199"/>
      <c r="IF259" s="199"/>
      <c r="IG259" s="199"/>
      <c r="IH259" s="199"/>
      <c r="II259" s="199"/>
      <c r="IJ259" s="199"/>
    </row>
    <row r="260" spans="1:244" s="198" customFormat="1" ht="12" hidden="1" customHeight="1">
      <c r="A260" s="97" t="s">
        <v>2408</v>
      </c>
      <c r="B260" s="97"/>
      <c r="C260" s="117" t="s">
        <v>486</v>
      </c>
      <c r="D260" s="139" t="s">
        <v>485</v>
      </c>
      <c r="E260" s="60">
        <v>55348.09</v>
      </c>
      <c r="F260" s="60">
        <v>38000</v>
      </c>
      <c r="G260" s="60">
        <v>39000</v>
      </c>
      <c r="H260" s="60">
        <v>40500</v>
      </c>
      <c r="I260" s="60">
        <v>42600</v>
      </c>
      <c r="HT260" s="199"/>
      <c r="HU260" s="199"/>
      <c r="HV260" s="199"/>
      <c r="HW260" s="199"/>
      <c r="HX260" s="199"/>
      <c r="HY260" s="199"/>
      <c r="HZ260" s="199"/>
      <c r="IA260" s="199"/>
      <c r="IB260" s="199"/>
      <c r="IC260" s="199"/>
      <c r="ID260" s="199"/>
      <c r="IE260" s="199"/>
      <c r="IF260" s="199"/>
      <c r="IG260" s="199"/>
      <c r="IH260" s="199"/>
      <c r="II260" s="199"/>
      <c r="IJ260" s="199"/>
    </row>
    <row r="261" spans="1:244" s="198" customFormat="1" ht="12" hidden="1" customHeight="1">
      <c r="A261" s="97" t="s">
        <v>2409</v>
      </c>
      <c r="B261" s="97"/>
      <c r="C261" s="117" t="s">
        <v>489</v>
      </c>
      <c r="D261" s="139" t="s">
        <v>488</v>
      </c>
      <c r="E261" s="60">
        <v>8706.6200000000008</v>
      </c>
      <c r="F261" s="60">
        <v>8000</v>
      </c>
      <c r="G261" s="60">
        <v>8500</v>
      </c>
      <c r="H261" s="60">
        <v>8800</v>
      </c>
      <c r="I261" s="60">
        <v>9300</v>
      </c>
      <c r="HT261" s="199"/>
      <c r="HU261" s="199"/>
      <c r="HV261" s="199"/>
      <c r="HW261" s="199"/>
      <c r="HX261" s="199"/>
      <c r="HY261" s="199"/>
      <c r="HZ261" s="199"/>
      <c r="IA261" s="199"/>
      <c r="IB261" s="199"/>
      <c r="IC261" s="199"/>
      <c r="ID261" s="199"/>
      <c r="IE261" s="199"/>
      <c r="IF261" s="199"/>
      <c r="IG261" s="199"/>
      <c r="IH261" s="199"/>
      <c r="II261" s="199"/>
      <c r="IJ261" s="199"/>
    </row>
    <row r="262" spans="1:244" s="198" customFormat="1" ht="12" hidden="1" customHeight="1">
      <c r="A262" s="97" t="s">
        <v>2410</v>
      </c>
      <c r="B262" s="97"/>
      <c r="C262" s="117" t="s">
        <v>492</v>
      </c>
      <c r="D262" s="139" t="s">
        <v>491</v>
      </c>
      <c r="E262" s="60">
        <v>1121.05</v>
      </c>
      <c r="F262" s="60">
        <v>1200</v>
      </c>
      <c r="G262" s="60">
        <v>1200</v>
      </c>
      <c r="H262" s="60">
        <v>1300</v>
      </c>
      <c r="I262" s="60">
        <v>1350</v>
      </c>
      <c r="HT262" s="199"/>
      <c r="HU262" s="199"/>
      <c r="HV262" s="199"/>
      <c r="HW262" s="199"/>
      <c r="HX262" s="199"/>
      <c r="HY262" s="199"/>
      <c r="HZ262" s="199"/>
      <c r="IA262" s="199"/>
      <c r="IB262" s="199"/>
      <c r="IC262" s="199"/>
      <c r="ID262" s="199"/>
      <c r="IE262" s="199"/>
      <c r="IF262" s="199"/>
      <c r="IG262" s="199"/>
      <c r="IH262" s="199"/>
      <c r="II262" s="199"/>
      <c r="IJ262" s="199"/>
    </row>
    <row r="263" spans="1:244" s="198" customFormat="1" ht="12" hidden="1" customHeight="1">
      <c r="A263" s="97" t="s">
        <v>2411</v>
      </c>
      <c r="B263" s="97"/>
      <c r="C263" s="117" t="s">
        <v>495</v>
      </c>
      <c r="D263" s="139" t="s">
        <v>494</v>
      </c>
      <c r="E263" s="60">
        <v>430.27</v>
      </c>
      <c r="F263" s="60"/>
      <c r="G263" s="60"/>
      <c r="H263" s="60"/>
      <c r="I263" s="60"/>
      <c r="HT263" s="199"/>
      <c r="HU263" s="199"/>
      <c r="HV263" s="199"/>
      <c r="HW263" s="199"/>
      <c r="HX263" s="199"/>
      <c r="HY263" s="199"/>
      <c r="HZ263" s="199"/>
      <c r="IA263" s="199"/>
      <c r="IB263" s="199"/>
      <c r="IC263" s="199"/>
      <c r="ID263" s="199"/>
      <c r="IE263" s="199"/>
      <c r="IF263" s="199"/>
      <c r="IG263" s="199"/>
      <c r="IH263" s="199"/>
      <c r="II263" s="199"/>
      <c r="IJ263" s="199"/>
    </row>
    <row r="264" spans="1:244" s="198" customFormat="1" ht="12" hidden="1" customHeight="1">
      <c r="A264" s="97" t="s">
        <v>2412</v>
      </c>
      <c r="B264" s="97"/>
      <c r="C264" s="117" t="s">
        <v>1589</v>
      </c>
      <c r="D264" s="139" t="s">
        <v>500</v>
      </c>
      <c r="E264" s="60">
        <v>323.61</v>
      </c>
      <c r="F264" s="60">
        <v>500</v>
      </c>
      <c r="G264" s="60">
        <v>500</v>
      </c>
      <c r="H264" s="60">
        <v>500</v>
      </c>
      <c r="I264" s="60">
        <v>550</v>
      </c>
      <c r="HT264" s="199"/>
      <c r="HU264" s="199"/>
      <c r="HV264" s="199"/>
      <c r="HW264" s="199"/>
      <c r="HX264" s="199"/>
      <c r="HY264" s="199"/>
      <c r="HZ264" s="199"/>
      <c r="IA264" s="199"/>
      <c r="IB264" s="199"/>
      <c r="IC264" s="199"/>
      <c r="ID264" s="199"/>
      <c r="IE264" s="199"/>
      <c r="IF264" s="199"/>
      <c r="IG264" s="199"/>
      <c r="IH264" s="199"/>
      <c r="II264" s="199"/>
      <c r="IJ264" s="199"/>
    </row>
    <row r="265" spans="1:244" s="198" customFormat="1" ht="12" hidden="1" customHeight="1">
      <c r="A265" s="97" t="s">
        <v>2413</v>
      </c>
      <c r="B265" s="97"/>
      <c r="C265" s="117" t="s">
        <v>1590</v>
      </c>
      <c r="D265" s="139" t="s">
        <v>503</v>
      </c>
      <c r="E265" s="60">
        <v>1781.31</v>
      </c>
      <c r="F265" s="60"/>
      <c r="G265" s="60"/>
      <c r="H265" s="60"/>
      <c r="I265" s="60"/>
      <c r="HT265" s="199"/>
      <c r="HU265" s="199"/>
      <c r="HV265" s="199"/>
      <c r="HW265" s="199"/>
      <c r="HX265" s="199"/>
      <c r="HY265" s="199"/>
      <c r="HZ265" s="199"/>
      <c r="IA265" s="199"/>
      <c r="IB265" s="199"/>
      <c r="IC265" s="199"/>
      <c r="ID265" s="199"/>
      <c r="IE265" s="199"/>
      <c r="IF265" s="199"/>
      <c r="IG265" s="199"/>
      <c r="IH265" s="199"/>
      <c r="II265" s="199"/>
      <c r="IJ265" s="199"/>
    </row>
    <row r="266" spans="1:244" s="198" customFormat="1" ht="12" hidden="1" customHeight="1">
      <c r="A266" s="97" t="s">
        <v>2414</v>
      </c>
      <c r="B266" s="97"/>
      <c r="C266" s="117" t="s">
        <v>507</v>
      </c>
      <c r="D266" s="139" t="s">
        <v>506</v>
      </c>
      <c r="E266" s="60">
        <v>91.58</v>
      </c>
      <c r="F266" s="60"/>
      <c r="G266" s="60"/>
      <c r="H266" s="60"/>
      <c r="I266" s="60"/>
      <c r="HT266" s="199"/>
      <c r="HU266" s="199"/>
      <c r="HV266" s="199"/>
      <c r="HW266" s="199"/>
      <c r="HX266" s="199"/>
      <c r="HY266" s="199"/>
      <c r="HZ266" s="199"/>
      <c r="IA266" s="199"/>
      <c r="IB266" s="199"/>
      <c r="IC266" s="199"/>
      <c r="ID266" s="199"/>
      <c r="IE266" s="199"/>
      <c r="IF266" s="199"/>
      <c r="IG266" s="199"/>
      <c r="IH266" s="199"/>
      <c r="II266" s="199"/>
      <c r="IJ266" s="199"/>
    </row>
    <row r="267" spans="1:244" s="198" customFormat="1" ht="12" hidden="1" customHeight="1">
      <c r="A267" s="97" t="s">
        <v>2415</v>
      </c>
      <c r="B267" s="97"/>
      <c r="C267" s="117" t="s">
        <v>2416</v>
      </c>
      <c r="D267" s="139" t="s">
        <v>509</v>
      </c>
      <c r="E267" s="60">
        <v>1280.3399999999999</v>
      </c>
      <c r="F267" s="60"/>
      <c r="G267" s="60"/>
      <c r="H267" s="60"/>
      <c r="I267" s="60"/>
      <c r="HT267" s="199"/>
      <c r="HU267" s="199"/>
      <c r="HV267" s="199"/>
      <c r="HW267" s="199"/>
      <c r="HX267" s="199"/>
      <c r="HY267" s="199"/>
      <c r="HZ267" s="199"/>
      <c r="IA267" s="199"/>
      <c r="IB267" s="199"/>
      <c r="IC267" s="199"/>
      <c r="ID267" s="199"/>
      <c r="IE267" s="199"/>
      <c r="IF267" s="199"/>
      <c r="IG267" s="199"/>
      <c r="IH267" s="199"/>
      <c r="II267" s="199"/>
      <c r="IJ267" s="199"/>
    </row>
    <row r="268" spans="1:244" s="198" customFormat="1" ht="12" hidden="1" customHeight="1">
      <c r="A268" s="97" t="s">
        <v>2417</v>
      </c>
      <c r="B268" s="97"/>
      <c r="C268" s="117" t="s">
        <v>2418</v>
      </c>
      <c r="D268" s="139" t="s">
        <v>512</v>
      </c>
      <c r="E268" s="60">
        <v>104405.74</v>
      </c>
      <c r="F268" s="60"/>
      <c r="G268" s="60"/>
      <c r="H268" s="60"/>
      <c r="I268" s="60"/>
      <c r="HT268" s="199"/>
      <c r="HU268" s="199"/>
      <c r="HV268" s="199"/>
      <c r="HW268" s="199"/>
      <c r="HX268" s="199"/>
      <c r="HY268" s="199"/>
      <c r="HZ268" s="199"/>
      <c r="IA268" s="199"/>
      <c r="IB268" s="199"/>
      <c r="IC268" s="199"/>
      <c r="ID268" s="199"/>
      <c r="IE268" s="199"/>
      <c r="IF268" s="199"/>
      <c r="IG268" s="199"/>
      <c r="IH268" s="199"/>
      <c r="II268" s="199"/>
      <c r="IJ268" s="199"/>
    </row>
    <row r="269" spans="1:244" s="198" customFormat="1" ht="12" hidden="1" customHeight="1">
      <c r="A269" s="97" t="s">
        <v>2419</v>
      </c>
      <c r="B269" s="97"/>
      <c r="C269" s="117" t="s">
        <v>2420</v>
      </c>
      <c r="D269" s="139" t="s">
        <v>515</v>
      </c>
      <c r="E269" s="60">
        <v>177454.51</v>
      </c>
      <c r="F269" s="60"/>
      <c r="G269" s="60"/>
      <c r="H269" s="60"/>
      <c r="I269" s="60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</row>
    <row r="270" spans="1:244" s="198" customFormat="1" ht="12" hidden="1" customHeight="1">
      <c r="A270" s="97" t="s">
        <v>2421</v>
      </c>
      <c r="B270" s="97"/>
      <c r="C270" s="117" t="s">
        <v>2422</v>
      </c>
      <c r="D270" s="139" t="s">
        <v>521</v>
      </c>
      <c r="E270" s="60">
        <v>1667.38</v>
      </c>
      <c r="F270" s="60"/>
      <c r="G270" s="60"/>
      <c r="H270" s="60"/>
      <c r="I270" s="60"/>
      <c r="HT270" s="199"/>
      <c r="HU270" s="199"/>
      <c r="HV270" s="199"/>
      <c r="HW270" s="199"/>
      <c r="HX270" s="199"/>
      <c r="HY270" s="199"/>
      <c r="HZ270" s="199"/>
      <c r="IA270" s="199"/>
      <c r="IB270" s="199"/>
      <c r="IC270" s="199"/>
      <c r="ID270" s="199"/>
      <c r="IE270" s="199"/>
      <c r="IF270" s="199"/>
      <c r="IG270" s="199"/>
      <c r="IH270" s="199"/>
      <c r="II270" s="199"/>
      <c r="IJ270" s="199"/>
    </row>
    <row r="271" spans="1:244" s="198" customFormat="1" ht="12" hidden="1" customHeight="1">
      <c r="A271" s="97" t="s">
        <v>2423</v>
      </c>
      <c r="B271" s="97"/>
      <c r="C271" s="117" t="s">
        <v>528</v>
      </c>
      <c r="D271" s="139" t="s">
        <v>527</v>
      </c>
      <c r="E271" s="60">
        <v>894.78</v>
      </c>
      <c r="F271" s="60"/>
      <c r="G271" s="60"/>
      <c r="H271" s="60"/>
      <c r="I271" s="60"/>
      <c r="HT271" s="199"/>
      <c r="HU271" s="199"/>
      <c r="HV271" s="199"/>
      <c r="HW271" s="199"/>
      <c r="HX271" s="199"/>
      <c r="HY271" s="199"/>
      <c r="HZ271" s="199"/>
      <c r="IA271" s="199"/>
      <c r="IB271" s="199"/>
      <c r="IC271" s="199"/>
      <c r="ID271" s="199"/>
      <c r="IE271" s="199"/>
      <c r="IF271" s="199"/>
      <c r="IG271" s="199"/>
      <c r="IH271" s="199"/>
      <c r="II271" s="199"/>
      <c r="IJ271" s="199"/>
    </row>
    <row r="272" spans="1:244" s="198" customFormat="1" ht="12" hidden="1" customHeight="1">
      <c r="A272" s="97" t="s">
        <v>2424</v>
      </c>
      <c r="B272" s="97"/>
      <c r="C272" s="117" t="s">
        <v>2425</v>
      </c>
      <c r="D272" s="139" t="s">
        <v>530</v>
      </c>
      <c r="E272" s="60">
        <v>1094.76</v>
      </c>
      <c r="F272" s="60"/>
      <c r="G272" s="60"/>
      <c r="H272" s="60"/>
      <c r="I272" s="60"/>
      <c r="HT272" s="199"/>
      <c r="HU272" s="199"/>
      <c r="HV272" s="199"/>
      <c r="HW272" s="199"/>
      <c r="HX272" s="199"/>
      <c r="HY272" s="199"/>
      <c r="HZ272" s="199"/>
      <c r="IA272" s="199"/>
      <c r="IB272" s="199"/>
      <c r="IC272" s="199"/>
      <c r="ID272" s="199"/>
      <c r="IE272" s="199"/>
      <c r="IF272" s="199"/>
      <c r="IG272" s="199"/>
      <c r="IH272" s="199"/>
      <c r="II272" s="199"/>
      <c r="IJ272" s="199"/>
    </row>
    <row r="273" spans="1:244" s="198" customFormat="1" ht="12" hidden="1" customHeight="1">
      <c r="A273" s="97" t="s">
        <v>2426</v>
      </c>
      <c r="B273" s="97"/>
      <c r="C273" s="117" t="s">
        <v>2427</v>
      </c>
      <c r="D273" s="139" t="s">
        <v>1593</v>
      </c>
      <c r="E273" s="60">
        <v>0</v>
      </c>
      <c r="F273" s="60"/>
      <c r="G273" s="60"/>
      <c r="H273" s="60"/>
      <c r="I273" s="60"/>
      <c r="HT273" s="199"/>
      <c r="HU273" s="199"/>
      <c r="HV273" s="199"/>
      <c r="HW273" s="199"/>
      <c r="HX273" s="199"/>
      <c r="HY273" s="199"/>
      <c r="HZ273" s="199"/>
      <c r="IA273" s="199"/>
      <c r="IB273" s="199"/>
      <c r="IC273" s="199"/>
      <c r="ID273" s="199"/>
      <c r="IE273" s="199"/>
      <c r="IF273" s="199"/>
      <c r="IG273" s="199"/>
      <c r="IH273" s="199"/>
      <c r="II273" s="199"/>
      <c r="IJ273" s="199"/>
    </row>
    <row r="274" spans="1:244" s="198" customFormat="1" ht="12" hidden="1" customHeight="1">
      <c r="A274" s="97" t="s">
        <v>2428</v>
      </c>
      <c r="B274" s="97"/>
      <c r="C274" s="117" t="s">
        <v>2429</v>
      </c>
      <c r="D274" s="139" t="s">
        <v>1596</v>
      </c>
      <c r="E274" s="60">
        <v>844.92</v>
      </c>
      <c r="F274" s="60"/>
      <c r="G274" s="60"/>
      <c r="H274" s="60"/>
      <c r="I274" s="60"/>
      <c r="HT274" s="199"/>
      <c r="HU274" s="199"/>
      <c r="HV274" s="199"/>
      <c r="HW274" s="199"/>
      <c r="HX274" s="199"/>
      <c r="HY274" s="199"/>
      <c r="HZ274" s="199"/>
      <c r="IA274" s="199"/>
      <c r="IB274" s="199"/>
      <c r="IC274" s="199"/>
      <c r="ID274" s="199"/>
      <c r="IE274" s="199"/>
      <c r="IF274" s="199"/>
      <c r="IG274" s="199"/>
      <c r="IH274" s="199"/>
      <c r="II274" s="199"/>
      <c r="IJ274" s="199"/>
    </row>
    <row r="275" spans="1:244" s="198" customFormat="1" ht="12" hidden="1" customHeight="1">
      <c r="A275" s="97" t="s">
        <v>2430</v>
      </c>
      <c r="B275" s="97"/>
      <c r="C275" s="117" t="s">
        <v>2431</v>
      </c>
      <c r="D275" s="139" t="s">
        <v>613</v>
      </c>
      <c r="E275" s="60">
        <v>108335.17</v>
      </c>
      <c r="F275" s="60"/>
      <c r="G275" s="60"/>
      <c r="H275" s="60"/>
      <c r="I275" s="60"/>
      <c r="HT275" s="199"/>
      <c r="HU275" s="199"/>
      <c r="HV275" s="199"/>
      <c r="HW275" s="199"/>
      <c r="HX275" s="199"/>
      <c r="HY275" s="199"/>
      <c r="HZ275" s="199"/>
      <c r="IA275" s="199"/>
      <c r="IB275" s="199"/>
      <c r="IC275" s="199"/>
      <c r="ID275" s="199"/>
      <c r="IE275" s="199"/>
      <c r="IF275" s="199"/>
      <c r="IG275" s="199"/>
      <c r="IH275" s="199"/>
      <c r="II275" s="199"/>
      <c r="IJ275" s="199"/>
    </row>
    <row r="276" spans="1:244" s="198" customFormat="1" ht="12" hidden="1" customHeight="1">
      <c r="A276" s="97" t="s">
        <v>2432</v>
      </c>
      <c r="B276" s="97"/>
      <c r="C276" s="117" t="s">
        <v>2433</v>
      </c>
      <c r="D276" s="139" t="s">
        <v>2434</v>
      </c>
      <c r="E276" s="60">
        <v>21928.21</v>
      </c>
      <c r="F276" s="60"/>
      <c r="G276" s="60"/>
      <c r="H276" s="60"/>
      <c r="I276" s="60"/>
      <c r="HT276" s="199"/>
      <c r="HU276" s="199"/>
      <c r="HV276" s="199"/>
      <c r="HW276" s="199"/>
      <c r="HX276" s="199"/>
      <c r="HY276" s="199"/>
      <c r="HZ276" s="199"/>
      <c r="IA276" s="199"/>
      <c r="IB276" s="199"/>
      <c r="IC276" s="199"/>
      <c r="ID276" s="199"/>
      <c r="IE276" s="199"/>
      <c r="IF276" s="199"/>
      <c r="IG276" s="199"/>
      <c r="IH276" s="199"/>
      <c r="II276" s="199"/>
      <c r="IJ276" s="199"/>
    </row>
    <row r="277" spans="1:244" s="198" customFormat="1" ht="12" hidden="1" customHeight="1">
      <c r="A277" s="97" t="s">
        <v>2435</v>
      </c>
      <c r="B277" s="97"/>
      <c r="C277" s="117" t="s">
        <v>2436</v>
      </c>
      <c r="D277" s="139" t="s">
        <v>2437</v>
      </c>
      <c r="E277" s="60">
        <v>7656.5</v>
      </c>
      <c r="F277" s="60"/>
      <c r="G277" s="60"/>
      <c r="H277" s="60"/>
      <c r="I277" s="60"/>
      <c r="HT277" s="199"/>
      <c r="HU277" s="199"/>
      <c r="HV277" s="199"/>
      <c r="HW277" s="199"/>
      <c r="HX277" s="199"/>
      <c r="HY277" s="199"/>
      <c r="HZ277" s="199"/>
      <c r="IA277" s="199"/>
      <c r="IB277" s="199"/>
      <c r="IC277" s="199"/>
      <c r="ID277" s="199"/>
      <c r="IE277" s="199"/>
      <c r="IF277" s="199"/>
      <c r="IG277" s="199"/>
      <c r="IH277" s="199"/>
      <c r="II277" s="199"/>
      <c r="IJ277" s="199"/>
    </row>
    <row r="278" spans="1:244" s="198" customFormat="1" ht="12" hidden="1" customHeight="1">
      <c r="A278" s="97" t="s">
        <v>2438</v>
      </c>
      <c r="B278" s="97"/>
      <c r="C278" s="117" t="s">
        <v>2439</v>
      </c>
      <c r="D278" s="139" t="s">
        <v>2440</v>
      </c>
      <c r="E278" s="60">
        <v>5546.47</v>
      </c>
      <c r="F278" s="60"/>
      <c r="G278" s="60"/>
      <c r="H278" s="60"/>
      <c r="I278" s="60"/>
      <c r="HT278" s="199"/>
      <c r="HU278" s="199"/>
      <c r="HV278" s="199"/>
      <c r="HW278" s="199"/>
      <c r="HX278" s="199"/>
      <c r="HY278" s="199"/>
      <c r="HZ278" s="199"/>
      <c r="IA278" s="199"/>
      <c r="IB278" s="199"/>
      <c r="IC278" s="199"/>
      <c r="ID278" s="199"/>
      <c r="IE278" s="199"/>
      <c r="IF278" s="199"/>
      <c r="IG278" s="199"/>
      <c r="IH278" s="199"/>
      <c r="II278" s="199"/>
      <c r="IJ278" s="199"/>
    </row>
    <row r="279" spans="1:244" s="108" customFormat="1" ht="27" customHeight="1">
      <c r="A279" s="191" t="s">
        <v>2441</v>
      </c>
      <c r="B279" s="214"/>
      <c r="C279" s="192" t="s">
        <v>2442</v>
      </c>
      <c r="D279" s="136" t="s">
        <v>173</v>
      </c>
      <c r="E279" s="58">
        <v>1316781.58</v>
      </c>
      <c r="F279" s="58">
        <v>835500</v>
      </c>
      <c r="G279" s="58">
        <v>1041300</v>
      </c>
      <c r="H279" s="58">
        <v>1252900</v>
      </c>
      <c r="I279" s="58">
        <v>1318000</v>
      </c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  <c r="BQ279" s="145"/>
      <c r="BR279" s="145"/>
      <c r="BS279" s="145"/>
      <c r="BT279" s="145"/>
      <c r="BU279" s="145"/>
      <c r="BV279" s="145"/>
      <c r="BW279" s="145"/>
      <c r="BX279" s="145"/>
      <c r="BY279" s="145"/>
      <c r="BZ279" s="145"/>
      <c r="CA279" s="145"/>
      <c r="CB279" s="145"/>
      <c r="CC279" s="145"/>
      <c r="CD279" s="145"/>
      <c r="CE279" s="145"/>
      <c r="CF279" s="145"/>
      <c r="CG279" s="145"/>
      <c r="CH279" s="145"/>
      <c r="CI279" s="145"/>
      <c r="CJ279" s="145"/>
      <c r="CK279" s="145"/>
      <c r="CL279" s="145"/>
      <c r="CM279" s="145"/>
      <c r="CN279" s="145"/>
      <c r="CO279" s="145"/>
      <c r="CP279" s="145"/>
      <c r="CQ279" s="145"/>
      <c r="CR279" s="145"/>
      <c r="CS279" s="145"/>
      <c r="CT279" s="145"/>
      <c r="CU279" s="145"/>
      <c r="CV279" s="145"/>
      <c r="CW279" s="145"/>
      <c r="CX279" s="145"/>
      <c r="CY279" s="145"/>
      <c r="CZ279" s="145"/>
      <c r="DA279" s="145"/>
      <c r="DB279" s="145"/>
      <c r="DC279" s="145"/>
      <c r="DD279" s="145"/>
      <c r="DE279" s="145"/>
      <c r="DF279" s="145"/>
      <c r="DG279" s="145"/>
      <c r="DH279" s="145"/>
      <c r="DI279" s="145"/>
      <c r="DJ279" s="145"/>
      <c r="DK279" s="145"/>
      <c r="DL279" s="145"/>
      <c r="DM279" s="145"/>
      <c r="DN279" s="145"/>
      <c r="DO279" s="145"/>
      <c r="DP279" s="145"/>
      <c r="DQ279" s="145"/>
      <c r="DR279" s="145"/>
      <c r="DS279" s="145"/>
      <c r="DT279" s="145"/>
      <c r="DU279" s="145"/>
      <c r="DV279" s="145"/>
      <c r="DW279" s="145"/>
      <c r="DX279" s="145"/>
      <c r="DY279" s="145"/>
      <c r="DZ279" s="145"/>
      <c r="EA279" s="145"/>
      <c r="EB279" s="145"/>
      <c r="EC279" s="145"/>
      <c r="ED279" s="145"/>
      <c r="EE279" s="145"/>
      <c r="EF279" s="145"/>
      <c r="EG279" s="145"/>
      <c r="EH279" s="145"/>
      <c r="EI279" s="145"/>
      <c r="EJ279" s="145"/>
      <c r="EK279" s="145"/>
      <c r="EL279" s="145"/>
      <c r="EM279" s="145"/>
      <c r="EN279" s="145"/>
      <c r="EO279" s="145"/>
      <c r="EP279" s="145"/>
      <c r="EQ279" s="145"/>
      <c r="ER279" s="145"/>
      <c r="ES279" s="145"/>
      <c r="ET279" s="145"/>
      <c r="EU279" s="145"/>
      <c r="EV279" s="145"/>
      <c r="EW279" s="145"/>
      <c r="EX279" s="145"/>
      <c r="EY279" s="145"/>
      <c r="EZ279" s="145"/>
      <c r="FA279" s="145"/>
      <c r="FB279" s="145"/>
      <c r="FC279" s="145"/>
      <c r="FD279" s="145"/>
      <c r="FE279" s="145"/>
      <c r="FF279" s="145"/>
      <c r="FG279" s="145"/>
      <c r="FH279" s="145"/>
      <c r="FI279" s="145"/>
      <c r="FJ279" s="145"/>
      <c r="FK279" s="145"/>
      <c r="FL279" s="145"/>
      <c r="FM279" s="145"/>
      <c r="FN279" s="145"/>
      <c r="FO279" s="145"/>
      <c r="FP279" s="145"/>
      <c r="FQ279" s="145"/>
      <c r="FR279" s="145"/>
      <c r="FS279" s="145"/>
      <c r="FT279" s="145"/>
      <c r="FU279" s="145"/>
      <c r="FV279" s="145"/>
      <c r="FW279" s="145"/>
      <c r="FX279" s="145"/>
      <c r="FY279" s="145"/>
      <c r="FZ279" s="145"/>
      <c r="GA279" s="145"/>
      <c r="GB279" s="145"/>
      <c r="GC279" s="145"/>
      <c r="GD279" s="145"/>
      <c r="GE279" s="145"/>
      <c r="GF279" s="145"/>
      <c r="GG279" s="145"/>
      <c r="GH279" s="145"/>
      <c r="GI279" s="145"/>
      <c r="GJ279" s="145"/>
      <c r="GK279" s="145"/>
      <c r="GL279" s="145"/>
      <c r="GM279" s="145"/>
      <c r="GN279" s="145"/>
      <c r="GO279" s="145"/>
      <c r="GP279" s="145"/>
      <c r="GQ279" s="145"/>
      <c r="GR279" s="145"/>
      <c r="GS279" s="145"/>
      <c r="GT279" s="145"/>
      <c r="GU279" s="145"/>
      <c r="GV279" s="145"/>
      <c r="GW279" s="145"/>
      <c r="GX279" s="145"/>
      <c r="GY279" s="145"/>
      <c r="GZ279" s="145"/>
      <c r="HA279" s="145"/>
      <c r="HB279" s="145"/>
      <c r="HC279" s="145"/>
      <c r="HD279" s="145"/>
      <c r="HE279" s="145"/>
      <c r="HF279" s="145"/>
      <c r="HG279" s="145"/>
      <c r="HH279" s="145"/>
      <c r="HI279" s="145"/>
      <c r="HJ279" s="145"/>
      <c r="HK279" s="145"/>
      <c r="HL279" s="145"/>
      <c r="HM279" s="145"/>
      <c r="HN279" s="145"/>
      <c r="HO279" s="145"/>
      <c r="HP279" s="145"/>
      <c r="HQ279" s="145"/>
      <c r="HR279" s="145"/>
      <c r="HS279" s="145"/>
    </row>
    <row r="280" spans="1:244" ht="24">
      <c r="A280" s="230" t="s">
        <v>2443</v>
      </c>
      <c r="C280" s="229" t="s">
        <v>2444</v>
      </c>
      <c r="D280" s="136"/>
      <c r="E280" s="58">
        <f>SUM(E281:E324)</f>
        <v>1254782.8800000001</v>
      </c>
      <c r="F280" s="58">
        <f>SUM(F281:F324)</f>
        <v>907300</v>
      </c>
      <c r="G280" s="58">
        <f>SUM(G281:G324)</f>
        <v>805850</v>
      </c>
      <c r="H280" s="58">
        <f>SUM(H281:H324)</f>
        <v>836100</v>
      </c>
      <c r="I280" s="58">
        <f>SUM(I281:I324)</f>
        <v>880100</v>
      </c>
    </row>
    <row r="281" spans="1:244" s="138" customFormat="1" hidden="1">
      <c r="A281" s="97" t="s">
        <v>2445</v>
      </c>
      <c r="B281" s="97"/>
      <c r="C281" s="117" t="s">
        <v>538</v>
      </c>
      <c r="D281" s="136" t="s">
        <v>537</v>
      </c>
      <c r="E281" s="60">
        <v>33729.19</v>
      </c>
      <c r="F281" s="60">
        <v>36000</v>
      </c>
      <c r="G281" s="60">
        <v>37500</v>
      </c>
      <c r="H281" s="60">
        <v>39000</v>
      </c>
      <c r="I281" s="60">
        <v>41000</v>
      </c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  <c r="BZ281" s="140"/>
      <c r="CA281" s="140"/>
      <c r="CB281" s="140"/>
      <c r="CC281" s="140"/>
      <c r="CD281" s="140"/>
      <c r="CE281" s="140"/>
      <c r="CF281" s="140"/>
      <c r="CG281" s="140"/>
      <c r="CH281" s="140"/>
      <c r="CI281" s="140"/>
      <c r="CJ281" s="140"/>
      <c r="CK281" s="140"/>
      <c r="CL281" s="140"/>
      <c r="CM281" s="140"/>
      <c r="CN281" s="140"/>
      <c r="CO281" s="140"/>
      <c r="CP281" s="140"/>
      <c r="CQ281" s="140"/>
      <c r="CR281" s="140"/>
      <c r="CS281" s="140"/>
      <c r="CT281" s="140"/>
      <c r="CU281" s="140"/>
      <c r="CV281" s="140"/>
      <c r="CW281" s="140"/>
      <c r="CX281" s="140"/>
      <c r="CY281" s="140"/>
      <c r="CZ281" s="140"/>
      <c r="DA281" s="140"/>
      <c r="DB281" s="140"/>
      <c r="DC281" s="140"/>
      <c r="DD281" s="140"/>
      <c r="DE281" s="140"/>
      <c r="DF281" s="140"/>
      <c r="DG281" s="140"/>
      <c r="DH281" s="140"/>
      <c r="DI281" s="140"/>
      <c r="DJ281" s="140"/>
      <c r="DK281" s="140"/>
      <c r="DL281" s="140"/>
      <c r="DM281" s="140"/>
      <c r="DN281" s="140"/>
      <c r="DO281" s="140"/>
      <c r="DP281" s="140"/>
      <c r="DQ281" s="140"/>
      <c r="DR281" s="140"/>
      <c r="DS281" s="140"/>
      <c r="DT281" s="140"/>
      <c r="DU281" s="140"/>
      <c r="DV281" s="140"/>
      <c r="DW281" s="140"/>
      <c r="DX281" s="140"/>
      <c r="DY281" s="140"/>
      <c r="DZ281" s="140"/>
      <c r="EA281" s="140"/>
      <c r="EB281" s="140"/>
      <c r="EC281" s="140"/>
      <c r="ED281" s="140"/>
      <c r="EE281" s="140"/>
      <c r="EF281" s="140"/>
      <c r="EG281" s="140"/>
      <c r="EH281" s="140"/>
      <c r="EI281" s="140"/>
      <c r="EJ281" s="140"/>
      <c r="EK281" s="140"/>
      <c r="EL281" s="140"/>
      <c r="EM281" s="140"/>
      <c r="EN281" s="140"/>
      <c r="EO281" s="140"/>
      <c r="EP281" s="140"/>
      <c r="EQ281" s="140"/>
      <c r="ER281" s="140"/>
      <c r="ES281" s="140"/>
      <c r="ET281" s="140"/>
      <c r="EU281" s="140"/>
      <c r="EV281" s="140"/>
      <c r="EW281" s="140"/>
      <c r="EX281" s="140"/>
      <c r="EY281" s="140"/>
      <c r="EZ281" s="140"/>
      <c r="FA281" s="140"/>
      <c r="FB281" s="140"/>
      <c r="FC281" s="140"/>
      <c r="FD281" s="140"/>
      <c r="FE281" s="140"/>
      <c r="FF281" s="140"/>
      <c r="FG281" s="140"/>
      <c r="FH281" s="140"/>
      <c r="FI281" s="140"/>
      <c r="FJ281" s="140"/>
      <c r="FK281" s="140"/>
      <c r="FL281" s="140"/>
      <c r="FM281" s="140"/>
      <c r="FN281" s="140"/>
      <c r="FO281" s="140"/>
      <c r="FP281" s="140"/>
      <c r="FQ281" s="140"/>
      <c r="FR281" s="140"/>
      <c r="FS281" s="140"/>
      <c r="FT281" s="140"/>
      <c r="FU281" s="140"/>
      <c r="FV281" s="140"/>
      <c r="FW281" s="140"/>
      <c r="FX281" s="140"/>
      <c r="FY281" s="140"/>
      <c r="FZ281" s="140"/>
      <c r="GA281" s="140"/>
      <c r="GB281" s="140"/>
      <c r="GC281" s="140"/>
      <c r="GD281" s="140"/>
      <c r="GE281" s="140"/>
      <c r="GF281" s="140"/>
      <c r="GG281" s="140"/>
      <c r="GH281" s="140"/>
      <c r="GI281" s="140"/>
      <c r="GJ281" s="140"/>
      <c r="GK281" s="140"/>
      <c r="GL281" s="140"/>
      <c r="GM281" s="140"/>
      <c r="GN281" s="140"/>
      <c r="GO281" s="140"/>
      <c r="GP281" s="140"/>
      <c r="GQ281" s="140"/>
      <c r="GR281" s="140"/>
      <c r="GS281" s="140"/>
      <c r="GT281" s="140"/>
      <c r="GU281" s="140"/>
      <c r="GV281" s="140"/>
      <c r="GW281" s="140"/>
      <c r="GX281" s="140"/>
      <c r="GY281" s="140"/>
      <c r="GZ281" s="140"/>
      <c r="HA281" s="140"/>
      <c r="HB281" s="140"/>
      <c r="HC281" s="140"/>
      <c r="HD281" s="140"/>
      <c r="HE281" s="140"/>
      <c r="HF281" s="140"/>
      <c r="HG281" s="140"/>
      <c r="HH281" s="140"/>
      <c r="HI281" s="140"/>
      <c r="HJ281" s="140"/>
      <c r="HK281" s="140"/>
      <c r="HL281" s="140"/>
      <c r="HM281" s="140"/>
      <c r="HN281" s="140"/>
      <c r="HO281" s="140"/>
      <c r="HP281" s="140"/>
      <c r="HQ281" s="140"/>
      <c r="HR281" s="140"/>
      <c r="HS281" s="140"/>
    </row>
    <row r="282" spans="1:244" s="138" customFormat="1" hidden="1">
      <c r="A282" s="97" t="s">
        <v>2446</v>
      </c>
      <c r="B282" s="97"/>
      <c r="C282" s="117" t="s">
        <v>540</v>
      </c>
      <c r="D282" s="136" t="s">
        <v>126</v>
      </c>
      <c r="E282" s="60">
        <v>71384.61</v>
      </c>
      <c r="F282" s="60">
        <v>76000</v>
      </c>
      <c r="G282" s="60">
        <v>79300</v>
      </c>
      <c r="H282" s="60">
        <v>82500</v>
      </c>
      <c r="I282" s="60">
        <v>86800</v>
      </c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0"/>
      <c r="CA282" s="140"/>
      <c r="CB282" s="140"/>
      <c r="CC282" s="140"/>
      <c r="CD282" s="140"/>
      <c r="CE282" s="140"/>
      <c r="CF282" s="140"/>
      <c r="CG282" s="140"/>
      <c r="CH282" s="140"/>
      <c r="CI282" s="140"/>
      <c r="CJ282" s="140"/>
      <c r="CK282" s="140"/>
      <c r="CL282" s="140"/>
      <c r="CM282" s="140"/>
      <c r="CN282" s="140"/>
      <c r="CO282" s="140"/>
      <c r="CP282" s="140"/>
      <c r="CQ282" s="140"/>
      <c r="CR282" s="140"/>
      <c r="CS282" s="140"/>
      <c r="CT282" s="140"/>
      <c r="CU282" s="140"/>
      <c r="CV282" s="140"/>
      <c r="CW282" s="140"/>
      <c r="CX282" s="140"/>
      <c r="CY282" s="140"/>
      <c r="CZ282" s="140"/>
      <c r="DA282" s="140"/>
      <c r="DB282" s="140"/>
      <c r="DC282" s="140"/>
      <c r="DD282" s="140"/>
      <c r="DE282" s="140"/>
      <c r="DF282" s="140"/>
      <c r="DG282" s="140"/>
      <c r="DH282" s="140"/>
      <c r="DI282" s="140"/>
      <c r="DJ282" s="140"/>
      <c r="DK282" s="140"/>
      <c r="DL282" s="140"/>
      <c r="DM282" s="140"/>
      <c r="DN282" s="140"/>
      <c r="DO282" s="140"/>
      <c r="DP282" s="140"/>
      <c r="DQ282" s="140"/>
      <c r="DR282" s="140"/>
      <c r="DS282" s="140"/>
      <c r="DT282" s="140"/>
      <c r="DU282" s="140"/>
      <c r="DV282" s="140"/>
      <c r="DW282" s="140"/>
      <c r="DX282" s="140"/>
      <c r="DY282" s="140"/>
      <c r="DZ282" s="140"/>
      <c r="EA282" s="140"/>
      <c r="EB282" s="140"/>
      <c r="EC282" s="140"/>
      <c r="ED282" s="140"/>
      <c r="EE282" s="140"/>
      <c r="EF282" s="140"/>
      <c r="EG282" s="140"/>
      <c r="EH282" s="140"/>
      <c r="EI282" s="140"/>
      <c r="EJ282" s="140"/>
      <c r="EK282" s="140"/>
      <c r="EL282" s="140"/>
      <c r="EM282" s="140"/>
      <c r="EN282" s="140"/>
      <c r="EO282" s="140"/>
      <c r="EP282" s="140"/>
      <c r="EQ282" s="140"/>
      <c r="ER282" s="140"/>
      <c r="ES282" s="140"/>
      <c r="ET282" s="140"/>
      <c r="EU282" s="140"/>
      <c r="EV282" s="140"/>
      <c r="EW282" s="140"/>
      <c r="EX282" s="140"/>
      <c r="EY282" s="140"/>
      <c r="EZ282" s="140"/>
      <c r="FA282" s="140"/>
      <c r="FB282" s="140"/>
      <c r="FC282" s="140"/>
      <c r="FD282" s="140"/>
      <c r="FE282" s="140"/>
      <c r="FF282" s="140"/>
      <c r="FG282" s="140"/>
      <c r="FH282" s="140"/>
      <c r="FI282" s="140"/>
      <c r="FJ282" s="140"/>
      <c r="FK282" s="140"/>
      <c r="FL282" s="140"/>
      <c r="FM282" s="140"/>
      <c r="FN282" s="140"/>
      <c r="FO282" s="140"/>
      <c r="FP282" s="140"/>
      <c r="FQ282" s="140"/>
      <c r="FR282" s="140"/>
      <c r="FS282" s="140"/>
      <c r="FT282" s="140"/>
      <c r="FU282" s="140"/>
      <c r="FV282" s="140"/>
      <c r="FW282" s="140"/>
      <c r="FX282" s="140"/>
      <c r="FY282" s="140"/>
      <c r="FZ282" s="140"/>
      <c r="GA282" s="140"/>
      <c r="GB282" s="140"/>
      <c r="GC282" s="140"/>
      <c r="GD282" s="140"/>
      <c r="GE282" s="140"/>
      <c r="GF282" s="140"/>
      <c r="GG282" s="140"/>
      <c r="GH282" s="140"/>
      <c r="GI282" s="140"/>
      <c r="GJ282" s="140"/>
      <c r="GK282" s="140"/>
      <c r="GL282" s="140"/>
      <c r="GM282" s="140"/>
      <c r="GN282" s="140"/>
      <c r="GO282" s="140"/>
      <c r="GP282" s="140"/>
      <c r="GQ282" s="140"/>
      <c r="GR282" s="140"/>
      <c r="GS282" s="140"/>
      <c r="GT282" s="140"/>
      <c r="GU282" s="140"/>
      <c r="GV282" s="140"/>
      <c r="GW282" s="140"/>
      <c r="GX282" s="140"/>
      <c r="GY282" s="140"/>
      <c r="GZ282" s="140"/>
      <c r="HA282" s="140"/>
      <c r="HB282" s="140"/>
      <c r="HC282" s="140"/>
      <c r="HD282" s="140"/>
      <c r="HE282" s="140"/>
      <c r="HF282" s="140"/>
      <c r="HG282" s="140"/>
      <c r="HH282" s="140"/>
      <c r="HI282" s="140"/>
      <c r="HJ282" s="140"/>
      <c r="HK282" s="140"/>
      <c r="HL282" s="140"/>
      <c r="HM282" s="140"/>
      <c r="HN282" s="140"/>
      <c r="HO282" s="140"/>
      <c r="HP282" s="140"/>
      <c r="HQ282" s="140"/>
      <c r="HR282" s="140"/>
      <c r="HS282" s="140"/>
    </row>
    <row r="283" spans="1:244" s="138" customFormat="1" hidden="1">
      <c r="A283" s="97" t="s">
        <v>2447</v>
      </c>
      <c r="B283" s="97"/>
      <c r="C283" s="117" t="s">
        <v>543</v>
      </c>
      <c r="D283" s="136" t="s">
        <v>542</v>
      </c>
      <c r="E283" s="60">
        <v>11561.91</v>
      </c>
      <c r="F283" s="60">
        <v>17000</v>
      </c>
      <c r="G283" s="60">
        <v>17700</v>
      </c>
      <c r="H283" s="60">
        <v>18400</v>
      </c>
      <c r="I283" s="60">
        <v>19400</v>
      </c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0"/>
      <c r="CA283" s="140"/>
      <c r="CB283" s="140"/>
      <c r="CC283" s="140"/>
      <c r="CD283" s="140"/>
      <c r="CE283" s="140"/>
      <c r="CF283" s="140"/>
      <c r="CG283" s="140"/>
      <c r="CH283" s="140"/>
      <c r="CI283" s="140"/>
      <c r="CJ283" s="140"/>
      <c r="CK283" s="140"/>
      <c r="CL283" s="140"/>
      <c r="CM283" s="140"/>
      <c r="CN283" s="140"/>
      <c r="CO283" s="140"/>
      <c r="CP283" s="140"/>
      <c r="CQ283" s="140"/>
      <c r="CR283" s="140"/>
      <c r="CS283" s="140"/>
      <c r="CT283" s="140"/>
      <c r="CU283" s="140"/>
      <c r="CV283" s="140"/>
      <c r="CW283" s="140"/>
      <c r="CX283" s="140"/>
      <c r="CY283" s="140"/>
      <c r="CZ283" s="140"/>
      <c r="DA283" s="140"/>
      <c r="DB283" s="140"/>
      <c r="DC283" s="140"/>
      <c r="DD283" s="140"/>
      <c r="DE283" s="140"/>
      <c r="DF283" s="140"/>
      <c r="DG283" s="140"/>
      <c r="DH283" s="140"/>
      <c r="DI283" s="140"/>
      <c r="DJ283" s="140"/>
      <c r="DK283" s="140"/>
      <c r="DL283" s="140"/>
      <c r="DM283" s="140"/>
      <c r="DN283" s="140"/>
      <c r="DO283" s="140"/>
      <c r="DP283" s="140"/>
      <c r="DQ283" s="140"/>
      <c r="DR283" s="140"/>
      <c r="DS283" s="140"/>
      <c r="DT283" s="140"/>
      <c r="DU283" s="140"/>
      <c r="DV283" s="140"/>
      <c r="DW283" s="140"/>
      <c r="DX283" s="140"/>
      <c r="DY283" s="140"/>
      <c r="DZ283" s="140"/>
      <c r="EA283" s="140"/>
      <c r="EB283" s="140"/>
      <c r="EC283" s="140"/>
      <c r="ED283" s="140"/>
      <c r="EE283" s="140"/>
      <c r="EF283" s="140"/>
      <c r="EG283" s="140"/>
      <c r="EH283" s="140"/>
      <c r="EI283" s="140"/>
      <c r="EJ283" s="140"/>
      <c r="EK283" s="140"/>
      <c r="EL283" s="140"/>
      <c r="EM283" s="140"/>
      <c r="EN283" s="140"/>
      <c r="EO283" s="140"/>
      <c r="EP283" s="140"/>
      <c r="EQ283" s="140"/>
      <c r="ER283" s="140"/>
      <c r="ES283" s="140"/>
      <c r="ET283" s="140"/>
      <c r="EU283" s="140"/>
      <c r="EV283" s="140"/>
      <c r="EW283" s="140"/>
      <c r="EX283" s="140"/>
      <c r="EY283" s="140"/>
      <c r="EZ283" s="140"/>
      <c r="FA283" s="140"/>
      <c r="FB283" s="140"/>
      <c r="FC283" s="140"/>
      <c r="FD283" s="140"/>
      <c r="FE283" s="140"/>
      <c r="FF283" s="140"/>
      <c r="FG283" s="140"/>
      <c r="FH283" s="140"/>
      <c r="FI283" s="140"/>
      <c r="FJ283" s="140"/>
      <c r="FK283" s="140"/>
      <c r="FL283" s="140"/>
      <c r="FM283" s="140"/>
      <c r="FN283" s="140"/>
      <c r="FO283" s="140"/>
      <c r="FP283" s="140"/>
      <c r="FQ283" s="140"/>
      <c r="FR283" s="140"/>
      <c r="FS283" s="140"/>
      <c r="FT283" s="140"/>
      <c r="FU283" s="140"/>
      <c r="FV283" s="140"/>
      <c r="FW283" s="140"/>
      <c r="FX283" s="140"/>
      <c r="FY283" s="140"/>
      <c r="FZ283" s="140"/>
      <c r="GA283" s="140"/>
      <c r="GB283" s="140"/>
      <c r="GC283" s="140"/>
      <c r="GD283" s="140"/>
      <c r="GE283" s="140"/>
      <c r="GF283" s="140"/>
      <c r="GG283" s="140"/>
      <c r="GH283" s="140"/>
      <c r="GI283" s="140"/>
      <c r="GJ283" s="140"/>
      <c r="GK283" s="140"/>
      <c r="GL283" s="140"/>
      <c r="GM283" s="140"/>
      <c r="GN283" s="140"/>
      <c r="GO283" s="140"/>
      <c r="GP283" s="140"/>
      <c r="GQ283" s="140"/>
      <c r="GR283" s="140"/>
      <c r="GS283" s="140"/>
      <c r="GT283" s="140"/>
      <c r="GU283" s="140"/>
      <c r="GV283" s="140"/>
      <c r="GW283" s="140"/>
      <c r="GX283" s="140"/>
      <c r="GY283" s="140"/>
      <c r="GZ283" s="140"/>
      <c r="HA283" s="140"/>
      <c r="HB283" s="140"/>
      <c r="HC283" s="140"/>
      <c r="HD283" s="140"/>
      <c r="HE283" s="140"/>
      <c r="HF283" s="140"/>
      <c r="HG283" s="140"/>
      <c r="HH283" s="140"/>
      <c r="HI283" s="140"/>
      <c r="HJ283" s="140"/>
      <c r="HK283" s="140"/>
      <c r="HL283" s="140"/>
      <c r="HM283" s="140"/>
      <c r="HN283" s="140"/>
      <c r="HO283" s="140"/>
      <c r="HP283" s="140"/>
      <c r="HQ283" s="140"/>
      <c r="HR283" s="140"/>
      <c r="HS283" s="140"/>
    </row>
    <row r="284" spans="1:244" s="138" customFormat="1" hidden="1">
      <c r="A284" s="97" t="s">
        <v>2448</v>
      </c>
      <c r="B284" s="97"/>
      <c r="C284" s="117" t="s">
        <v>546</v>
      </c>
      <c r="D284" s="136" t="s">
        <v>545</v>
      </c>
      <c r="E284" s="60">
        <v>3803.62</v>
      </c>
      <c r="F284" s="60">
        <v>4400</v>
      </c>
      <c r="G284" s="60">
        <v>4500</v>
      </c>
      <c r="H284" s="60">
        <v>4700</v>
      </c>
      <c r="I284" s="60">
        <v>5000</v>
      </c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0"/>
      <c r="CA284" s="140"/>
      <c r="CB284" s="140"/>
      <c r="CC284" s="140"/>
      <c r="CD284" s="140"/>
      <c r="CE284" s="140"/>
      <c r="CF284" s="140"/>
      <c r="CG284" s="140"/>
      <c r="CH284" s="140"/>
      <c r="CI284" s="140"/>
      <c r="CJ284" s="140"/>
      <c r="CK284" s="140"/>
      <c r="CL284" s="140"/>
      <c r="CM284" s="140"/>
      <c r="CN284" s="140"/>
      <c r="CO284" s="140"/>
      <c r="CP284" s="140"/>
      <c r="CQ284" s="140"/>
      <c r="CR284" s="140"/>
      <c r="CS284" s="140"/>
      <c r="CT284" s="140"/>
      <c r="CU284" s="140"/>
      <c r="CV284" s="140"/>
      <c r="CW284" s="140"/>
      <c r="CX284" s="140"/>
      <c r="CY284" s="140"/>
      <c r="CZ284" s="140"/>
      <c r="DA284" s="140"/>
      <c r="DB284" s="140"/>
      <c r="DC284" s="140"/>
      <c r="DD284" s="140"/>
      <c r="DE284" s="140"/>
      <c r="DF284" s="140"/>
      <c r="DG284" s="140"/>
      <c r="DH284" s="140"/>
      <c r="DI284" s="140"/>
      <c r="DJ284" s="140"/>
      <c r="DK284" s="140"/>
      <c r="DL284" s="140"/>
      <c r="DM284" s="140"/>
      <c r="DN284" s="140"/>
      <c r="DO284" s="140"/>
      <c r="DP284" s="140"/>
      <c r="DQ284" s="140"/>
      <c r="DR284" s="140"/>
      <c r="DS284" s="140"/>
      <c r="DT284" s="140"/>
      <c r="DU284" s="140"/>
      <c r="DV284" s="140"/>
      <c r="DW284" s="140"/>
      <c r="DX284" s="140"/>
      <c r="DY284" s="140"/>
      <c r="DZ284" s="140"/>
      <c r="EA284" s="140"/>
      <c r="EB284" s="140"/>
      <c r="EC284" s="140"/>
      <c r="ED284" s="140"/>
      <c r="EE284" s="140"/>
      <c r="EF284" s="140"/>
      <c r="EG284" s="140"/>
      <c r="EH284" s="140"/>
      <c r="EI284" s="140"/>
      <c r="EJ284" s="140"/>
      <c r="EK284" s="140"/>
      <c r="EL284" s="140"/>
      <c r="EM284" s="140"/>
      <c r="EN284" s="140"/>
      <c r="EO284" s="140"/>
      <c r="EP284" s="140"/>
      <c r="EQ284" s="140"/>
      <c r="ER284" s="140"/>
      <c r="ES284" s="140"/>
      <c r="ET284" s="140"/>
      <c r="EU284" s="140"/>
      <c r="EV284" s="140"/>
      <c r="EW284" s="140"/>
      <c r="EX284" s="140"/>
      <c r="EY284" s="140"/>
      <c r="EZ284" s="140"/>
      <c r="FA284" s="140"/>
      <c r="FB284" s="140"/>
      <c r="FC284" s="140"/>
      <c r="FD284" s="140"/>
      <c r="FE284" s="140"/>
      <c r="FF284" s="140"/>
      <c r="FG284" s="140"/>
      <c r="FH284" s="140"/>
      <c r="FI284" s="140"/>
      <c r="FJ284" s="140"/>
      <c r="FK284" s="140"/>
      <c r="FL284" s="140"/>
      <c r="FM284" s="140"/>
      <c r="FN284" s="140"/>
      <c r="FO284" s="140"/>
      <c r="FP284" s="140"/>
      <c r="FQ284" s="140"/>
      <c r="FR284" s="140"/>
      <c r="FS284" s="140"/>
      <c r="FT284" s="140"/>
      <c r="FU284" s="140"/>
      <c r="FV284" s="140"/>
      <c r="FW284" s="140"/>
      <c r="FX284" s="140"/>
      <c r="FY284" s="140"/>
      <c r="FZ284" s="140"/>
      <c r="GA284" s="140"/>
      <c r="GB284" s="140"/>
      <c r="GC284" s="140"/>
      <c r="GD284" s="140"/>
      <c r="GE284" s="140"/>
      <c r="GF284" s="140"/>
      <c r="GG284" s="140"/>
      <c r="GH284" s="140"/>
      <c r="GI284" s="140"/>
      <c r="GJ284" s="140"/>
      <c r="GK284" s="140"/>
      <c r="GL284" s="140"/>
      <c r="GM284" s="140"/>
      <c r="GN284" s="140"/>
      <c r="GO284" s="140"/>
      <c r="GP284" s="140"/>
      <c r="GQ284" s="140"/>
      <c r="GR284" s="140"/>
      <c r="GS284" s="140"/>
      <c r="GT284" s="140"/>
      <c r="GU284" s="140"/>
      <c r="GV284" s="140"/>
      <c r="GW284" s="140"/>
      <c r="GX284" s="140"/>
      <c r="GY284" s="140"/>
      <c r="GZ284" s="140"/>
      <c r="HA284" s="140"/>
      <c r="HB284" s="140"/>
      <c r="HC284" s="140"/>
      <c r="HD284" s="140"/>
      <c r="HE284" s="140"/>
      <c r="HF284" s="140"/>
      <c r="HG284" s="140"/>
      <c r="HH284" s="140"/>
      <c r="HI284" s="140"/>
      <c r="HJ284" s="140"/>
      <c r="HK284" s="140"/>
      <c r="HL284" s="140"/>
      <c r="HM284" s="140"/>
      <c r="HN284" s="140"/>
      <c r="HO284" s="140"/>
      <c r="HP284" s="140"/>
      <c r="HQ284" s="140"/>
      <c r="HR284" s="140"/>
      <c r="HS284" s="140"/>
    </row>
    <row r="285" spans="1:244" s="138" customFormat="1" hidden="1">
      <c r="A285" s="97" t="s">
        <v>2449</v>
      </c>
      <c r="B285" s="97"/>
      <c r="C285" s="117" t="s">
        <v>1597</v>
      </c>
      <c r="D285" s="136" t="s">
        <v>144</v>
      </c>
      <c r="E285" s="60">
        <v>7682.1</v>
      </c>
      <c r="F285" s="60">
        <v>8000</v>
      </c>
      <c r="G285" s="60">
        <v>5600</v>
      </c>
      <c r="H285" s="60">
        <v>4000</v>
      </c>
      <c r="I285" s="60">
        <v>4200</v>
      </c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0"/>
      <c r="CA285" s="140"/>
      <c r="CB285" s="140"/>
      <c r="CC285" s="140"/>
      <c r="CD285" s="140"/>
      <c r="CE285" s="140"/>
      <c r="CF285" s="140"/>
      <c r="CG285" s="140"/>
      <c r="CH285" s="140"/>
      <c r="CI285" s="140"/>
      <c r="CJ285" s="140"/>
      <c r="CK285" s="140"/>
      <c r="CL285" s="140"/>
      <c r="CM285" s="140"/>
      <c r="CN285" s="140"/>
      <c r="CO285" s="140"/>
      <c r="CP285" s="140"/>
      <c r="CQ285" s="140"/>
      <c r="CR285" s="140"/>
      <c r="CS285" s="140"/>
      <c r="CT285" s="140"/>
      <c r="CU285" s="140"/>
      <c r="CV285" s="140"/>
      <c r="CW285" s="140"/>
      <c r="CX285" s="140"/>
      <c r="CY285" s="140"/>
      <c r="CZ285" s="140"/>
      <c r="DA285" s="140"/>
      <c r="DB285" s="140"/>
      <c r="DC285" s="140"/>
      <c r="DD285" s="140"/>
      <c r="DE285" s="140"/>
      <c r="DF285" s="140"/>
      <c r="DG285" s="140"/>
      <c r="DH285" s="140"/>
      <c r="DI285" s="140"/>
      <c r="DJ285" s="140"/>
      <c r="DK285" s="140"/>
      <c r="DL285" s="140"/>
      <c r="DM285" s="140"/>
      <c r="DN285" s="140"/>
      <c r="DO285" s="140"/>
      <c r="DP285" s="140"/>
      <c r="DQ285" s="140"/>
      <c r="DR285" s="140"/>
      <c r="DS285" s="140"/>
      <c r="DT285" s="140"/>
      <c r="DU285" s="140"/>
      <c r="DV285" s="140"/>
      <c r="DW285" s="140"/>
      <c r="DX285" s="140"/>
      <c r="DY285" s="140"/>
      <c r="DZ285" s="140"/>
      <c r="EA285" s="140"/>
      <c r="EB285" s="140"/>
      <c r="EC285" s="140"/>
      <c r="ED285" s="140"/>
      <c r="EE285" s="140"/>
      <c r="EF285" s="140"/>
      <c r="EG285" s="140"/>
      <c r="EH285" s="140"/>
      <c r="EI285" s="140"/>
      <c r="EJ285" s="140"/>
      <c r="EK285" s="140"/>
      <c r="EL285" s="140"/>
      <c r="EM285" s="140"/>
      <c r="EN285" s="140"/>
      <c r="EO285" s="140"/>
      <c r="EP285" s="140"/>
      <c r="EQ285" s="140"/>
      <c r="ER285" s="140"/>
      <c r="ES285" s="140"/>
      <c r="ET285" s="140"/>
      <c r="EU285" s="140"/>
      <c r="EV285" s="140"/>
      <c r="EW285" s="140"/>
      <c r="EX285" s="140"/>
      <c r="EY285" s="140"/>
      <c r="EZ285" s="140"/>
      <c r="FA285" s="140"/>
      <c r="FB285" s="140"/>
      <c r="FC285" s="140"/>
      <c r="FD285" s="140"/>
      <c r="FE285" s="140"/>
      <c r="FF285" s="140"/>
      <c r="FG285" s="140"/>
      <c r="FH285" s="140"/>
      <c r="FI285" s="140"/>
      <c r="FJ285" s="140"/>
      <c r="FK285" s="140"/>
      <c r="FL285" s="140"/>
      <c r="FM285" s="140"/>
      <c r="FN285" s="140"/>
      <c r="FO285" s="140"/>
      <c r="FP285" s="140"/>
      <c r="FQ285" s="140"/>
      <c r="FR285" s="140"/>
      <c r="FS285" s="140"/>
      <c r="FT285" s="140"/>
      <c r="FU285" s="140"/>
      <c r="FV285" s="140"/>
      <c r="FW285" s="140"/>
      <c r="FX285" s="140"/>
      <c r="FY285" s="140"/>
      <c r="FZ285" s="140"/>
      <c r="GA285" s="140"/>
      <c r="GB285" s="140"/>
      <c r="GC285" s="140"/>
      <c r="GD285" s="140"/>
      <c r="GE285" s="140"/>
      <c r="GF285" s="140"/>
      <c r="GG285" s="140"/>
      <c r="GH285" s="140"/>
      <c r="GI285" s="140"/>
      <c r="GJ285" s="140"/>
      <c r="GK285" s="140"/>
      <c r="GL285" s="140"/>
      <c r="GM285" s="140"/>
      <c r="GN285" s="140"/>
      <c r="GO285" s="140"/>
      <c r="GP285" s="140"/>
      <c r="GQ285" s="140"/>
      <c r="GR285" s="140"/>
      <c r="GS285" s="140"/>
      <c r="GT285" s="140"/>
      <c r="GU285" s="140"/>
      <c r="GV285" s="140"/>
      <c r="GW285" s="140"/>
      <c r="GX285" s="140"/>
      <c r="GY285" s="140"/>
      <c r="GZ285" s="140"/>
      <c r="HA285" s="140"/>
      <c r="HB285" s="140"/>
      <c r="HC285" s="140"/>
      <c r="HD285" s="140"/>
      <c r="HE285" s="140"/>
      <c r="HF285" s="140"/>
      <c r="HG285" s="140"/>
      <c r="HH285" s="140"/>
      <c r="HI285" s="140"/>
      <c r="HJ285" s="140"/>
      <c r="HK285" s="140"/>
      <c r="HL285" s="140"/>
      <c r="HM285" s="140"/>
      <c r="HN285" s="140"/>
      <c r="HO285" s="140"/>
      <c r="HP285" s="140"/>
      <c r="HQ285" s="140"/>
      <c r="HR285" s="140"/>
      <c r="HS285" s="140"/>
    </row>
    <row r="286" spans="1:244" s="138" customFormat="1" hidden="1">
      <c r="A286" s="97" t="s">
        <v>2450</v>
      </c>
      <c r="B286" s="97"/>
      <c r="C286" s="117" t="s">
        <v>553</v>
      </c>
      <c r="D286" s="136" t="s">
        <v>139</v>
      </c>
      <c r="E286" s="60">
        <v>1473.42</v>
      </c>
      <c r="F286" s="60">
        <v>1900</v>
      </c>
      <c r="G286" s="60">
        <v>1950</v>
      </c>
      <c r="H286" s="60">
        <v>2000</v>
      </c>
      <c r="I286" s="60">
        <v>2100</v>
      </c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0"/>
      <c r="CA286" s="140"/>
      <c r="CB286" s="140"/>
      <c r="CC286" s="140"/>
      <c r="CD286" s="140"/>
      <c r="CE286" s="140"/>
      <c r="CF286" s="140"/>
      <c r="CG286" s="140"/>
      <c r="CH286" s="140"/>
      <c r="CI286" s="140"/>
      <c r="CJ286" s="140"/>
      <c r="CK286" s="140"/>
      <c r="CL286" s="140"/>
      <c r="CM286" s="140"/>
      <c r="CN286" s="140"/>
      <c r="CO286" s="140"/>
      <c r="CP286" s="140"/>
      <c r="CQ286" s="140"/>
      <c r="CR286" s="140"/>
      <c r="CS286" s="140"/>
      <c r="CT286" s="140"/>
      <c r="CU286" s="140"/>
      <c r="CV286" s="140"/>
      <c r="CW286" s="140"/>
      <c r="CX286" s="140"/>
      <c r="CY286" s="140"/>
      <c r="CZ286" s="140"/>
      <c r="DA286" s="140"/>
      <c r="DB286" s="140"/>
      <c r="DC286" s="140"/>
      <c r="DD286" s="140"/>
      <c r="DE286" s="140"/>
      <c r="DF286" s="140"/>
      <c r="DG286" s="140"/>
      <c r="DH286" s="140"/>
      <c r="DI286" s="140"/>
      <c r="DJ286" s="140"/>
      <c r="DK286" s="140"/>
      <c r="DL286" s="140"/>
      <c r="DM286" s="140"/>
      <c r="DN286" s="140"/>
      <c r="DO286" s="140"/>
      <c r="DP286" s="140"/>
      <c r="DQ286" s="140"/>
      <c r="DR286" s="140"/>
      <c r="DS286" s="140"/>
      <c r="DT286" s="140"/>
      <c r="DU286" s="140"/>
      <c r="DV286" s="140"/>
      <c r="DW286" s="140"/>
      <c r="DX286" s="140"/>
      <c r="DY286" s="140"/>
      <c r="DZ286" s="140"/>
      <c r="EA286" s="140"/>
      <c r="EB286" s="140"/>
      <c r="EC286" s="140"/>
      <c r="ED286" s="140"/>
      <c r="EE286" s="140"/>
      <c r="EF286" s="140"/>
      <c r="EG286" s="140"/>
      <c r="EH286" s="140"/>
      <c r="EI286" s="140"/>
      <c r="EJ286" s="140"/>
      <c r="EK286" s="140"/>
      <c r="EL286" s="140"/>
      <c r="EM286" s="140"/>
      <c r="EN286" s="140"/>
      <c r="EO286" s="140"/>
      <c r="EP286" s="140"/>
      <c r="EQ286" s="140"/>
      <c r="ER286" s="140"/>
      <c r="ES286" s="140"/>
      <c r="ET286" s="140"/>
      <c r="EU286" s="140"/>
      <c r="EV286" s="140"/>
      <c r="EW286" s="140"/>
      <c r="EX286" s="140"/>
      <c r="EY286" s="140"/>
      <c r="EZ286" s="140"/>
      <c r="FA286" s="140"/>
      <c r="FB286" s="140"/>
      <c r="FC286" s="140"/>
      <c r="FD286" s="140"/>
      <c r="FE286" s="140"/>
      <c r="FF286" s="140"/>
      <c r="FG286" s="140"/>
      <c r="FH286" s="140"/>
      <c r="FI286" s="140"/>
      <c r="FJ286" s="140"/>
      <c r="FK286" s="140"/>
      <c r="FL286" s="140"/>
      <c r="FM286" s="140"/>
      <c r="FN286" s="140"/>
      <c r="FO286" s="140"/>
      <c r="FP286" s="140"/>
      <c r="FQ286" s="140"/>
      <c r="FR286" s="140"/>
      <c r="FS286" s="140"/>
      <c r="FT286" s="140"/>
      <c r="FU286" s="140"/>
      <c r="FV286" s="140"/>
      <c r="FW286" s="140"/>
      <c r="FX286" s="140"/>
      <c r="FY286" s="140"/>
      <c r="FZ286" s="140"/>
      <c r="GA286" s="140"/>
      <c r="GB286" s="140"/>
      <c r="GC286" s="140"/>
      <c r="GD286" s="140"/>
      <c r="GE286" s="140"/>
      <c r="GF286" s="140"/>
      <c r="GG286" s="140"/>
      <c r="GH286" s="140"/>
      <c r="GI286" s="140"/>
      <c r="GJ286" s="140"/>
      <c r="GK286" s="140"/>
      <c r="GL286" s="140"/>
      <c r="GM286" s="140"/>
      <c r="GN286" s="140"/>
      <c r="GO286" s="140"/>
      <c r="GP286" s="140"/>
      <c r="GQ286" s="140"/>
      <c r="GR286" s="140"/>
      <c r="GS286" s="140"/>
      <c r="GT286" s="140"/>
      <c r="GU286" s="140"/>
      <c r="GV286" s="140"/>
      <c r="GW286" s="140"/>
      <c r="GX286" s="140"/>
      <c r="GY286" s="140"/>
      <c r="GZ286" s="140"/>
      <c r="HA286" s="140"/>
      <c r="HB286" s="140"/>
      <c r="HC286" s="140"/>
      <c r="HD286" s="140"/>
      <c r="HE286" s="140"/>
      <c r="HF286" s="140"/>
      <c r="HG286" s="140"/>
      <c r="HH286" s="140"/>
      <c r="HI286" s="140"/>
      <c r="HJ286" s="140"/>
      <c r="HK286" s="140"/>
      <c r="HL286" s="140"/>
      <c r="HM286" s="140"/>
      <c r="HN286" s="140"/>
      <c r="HO286" s="140"/>
      <c r="HP286" s="140"/>
      <c r="HQ286" s="140"/>
      <c r="HR286" s="140"/>
      <c r="HS286" s="140"/>
    </row>
    <row r="287" spans="1:244" s="138" customFormat="1" hidden="1">
      <c r="A287" s="97" t="s">
        <v>2451</v>
      </c>
      <c r="B287" s="97"/>
      <c r="C287" s="117" t="s">
        <v>559</v>
      </c>
      <c r="D287" s="136" t="s">
        <v>558</v>
      </c>
      <c r="E287" s="60">
        <v>252376.27</v>
      </c>
      <c r="F287" s="60">
        <v>130000</v>
      </c>
      <c r="G287" s="60"/>
      <c r="H287" s="60"/>
      <c r="I287" s="6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  <c r="BZ287" s="140"/>
      <c r="CA287" s="140"/>
      <c r="CB287" s="140"/>
      <c r="CC287" s="140"/>
      <c r="CD287" s="140"/>
      <c r="CE287" s="140"/>
      <c r="CF287" s="140"/>
      <c r="CG287" s="140"/>
      <c r="CH287" s="140"/>
      <c r="CI287" s="140"/>
      <c r="CJ287" s="140"/>
      <c r="CK287" s="140"/>
      <c r="CL287" s="140"/>
      <c r="CM287" s="140"/>
      <c r="CN287" s="140"/>
      <c r="CO287" s="140"/>
      <c r="CP287" s="140"/>
      <c r="CQ287" s="140"/>
      <c r="CR287" s="140"/>
      <c r="CS287" s="140"/>
      <c r="CT287" s="140"/>
      <c r="CU287" s="140"/>
      <c r="CV287" s="140"/>
      <c r="CW287" s="140"/>
      <c r="CX287" s="140"/>
      <c r="CY287" s="140"/>
      <c r="CZ287" s="140"/>
      <c r="DA287" s="140"/>
      <c r="DB287" s="140"/>
      <c r="DC287" s="140"/>
      <c r="DD287" s="140"/>
      <c r="DE287" s="140"/>
      <c r="DF287" s="140"/>
      <c r="DG287" s="140"/>
      <c r="DH287" s="140"/>
      <c r="DI287" s="140"/>
      <c r="DJ287" s="140"/>
      <c r="DK287" s="140"/>
      <c r="DL287" s="140"/>
      <c r="DM287" s="140"/>
      <c r="DN287" s="140"/>
      <c r="DO287" s="140"/>
      <c r="DP287" s="140"/>
      <c r="DQ287" s="140"/>
      <c r="DR287" s="140"/>
      <c r="DS287" s="140"/>
      <c r="DT287" s="140"/>
      <c r="DU287" s="140"/>
      <c r="DV287" s="140"/>
      <c r="DW287" s="140"/>
      <c r="DX287" s="140"/>
      <c r="DY287" s="140"/>
      <c r="DZ287" s="140"/>
      <c r="EA287" s="140"/>
      <c r="EB287" s="140"/>
      <c r="EC287" s="140"/>
      <c r="ED287" s="140"/>
      <c r="EE287" s="140"/>
      <c r="EF287" s="140"/>
      <c r="EG287" s="140"/>
      <c r="EH287" s="140"/>
      <c r="EI287" s="140"/>
      <c r="EJ287" s="140"/>
      <c r="EK287" s="140"/>
      <c r="EL287" s="140"/>
      <c r="EM287" s="140"/>
      <c r="EN287" s="140"/>
      <c r="EO287" s="140"/>
      <c r="EP287" s="140"/>
      <c r="EQ287" s="140"/>
      <c r="ER287" s="140"/>
      <c r="ES287" s="140"/>
      <c r="ET287" s="140"/>
      <c r="EU287" s="140"/>
      <c r="EV287" s="140"/>
      <c r="EW287" s="140"/>
      <c r="EX287" s="140"/>
      <c r="EY287" s="140"/>
      <c r="EZ287" s="140"/>
      <c r="FA287" s="140"/>
      <c r="FB287" s="140"/>
      <c r="FC287" s="140"/>
      <c r="FD287" s="140"/>
      <c r="FE287" s="140"/>
      <c r="FF287" s="140"/>
      <c r="FG287" s="140"/>
      <c r="FH287" s="140"/>
      <c r="FI287" s="140"/>
      <c r="FJ287" s="140"/>
      <c r="FK287" s="140"/>
      <c r="FL287" s="140"/>
      <c r="FM287" s="140"/>
      <c r="FN287" s="140"/>
      <c r="FO287" s="140"/>
      <c r="FP287" s="140"/>
      <c r="FQ287" s="140"/>
      <c r="FR287" s="140"/>
      <c r="FS287" s="140"/>
      <c r="FT287" s="140"/>
      <c r="FU287" s="140"/>
      <c r="FV287" s="140"/>
      <c r="FW287" s="140"/>
      <c r="FX287" s="140"/>
      <c r="FY287" s="140"/>
      <c r="FZ287" s="140"/>
      <c r="GA287" s="140"/>
      <c r="GB287" s="140"/>
      <c r="GC287" s="140"/>
      <c r="GD287" s="140"/>
      <c r="GE287" s="140"/>
      <c r="GF287" s="140"/>
      <c r="GG287" s="140"/>
      <c r="GH287" s="140"/>
      <c r="GI287" s="140"/>
      <c r="GJ287" s="140"/>
      <c r="GK287" s="140"/>
      <c r="GL287" s="140"/>
      <c r="GM287" s="140"/>
      <c r="GN287" s="140"/>
      <c r="GO287" s="140"/>
      <c r="GP287" s="140"/>
      <c r="GQ287" s="140"/>
      <c r="GR287" s="140"/>
      <c r="GS287" s="140"/>
      <c r="GT287" s="140"/>
      <c r="GU287" s="140"/>
      <c r="GV287" s="140"/>
      <c r="GW287" s="140"/>
      <c r="GX287" s="140"/>
      <c r="GY287" s="140"/>
      <c r="GZ287" s="140"/>
      <c r="HA287" s="140"/>
      <c r="HB287" s="140"/>
      <c r="HC287" s="140"/>
      <c r="HD287" s="140"/>
      <c r="HE287" s="140"/>
      <c r="HF287" s="140"/>
      <c r="HG287" s="140"/>
      <c r="HH287" s="140"/>
      <c r="HI287" s="140"/>
      <c r="HJ287" s="140"/>
      <c r="HK287" s="140"/>
      <c r="HL287" s="140"/>
      <c r="HM287" s="140"/>
      <c r="HN287" s="140"/>
      <c r="HO287" s="140"/>
      <c r="HP287" s="140"/>
      <c r="HQ287" s="140"/>
      <c r="HR287" s="140"/>
      <c r="HS287" s="140"/>
    </row>
    <row r="288" spans="1:244" s="138" customFormat="1" hidden="1">
      <c r="A288" s="97" t="s">
        <v>2452</v>
      </c>
      <c r="B288" s="97"/>
      <c r="C288" s="117" t="s">
        <v>573</v>
      </c>
      <c r="D288" s="136" t="s">
        <v>218</v>
      </c>
      <c r="E288" s="60">
        <v>60541.32</v>
      </c>
      <c r="F288" s="60">
        <v>65000</v>
      </c>
      <c r="G288" s="60">
        <v>67600</v>
      </c>
      <c r="H288" s="60">
        <v>70300</v>
      </c>
      <c r="I288" s="60">
        <v>74000</v>
      </c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0"/>
      <c r="CA288" s="140"/>
      <c r="CB288" s="140"/>
      <c r="CC288" s="140"/>
      <c r="CD288" s="140"/>
      <c r="CE288" s="140"/>
      <c r="CF288" s="140"/>
      <c r="CG288" s="140"/>
      <c r="CH288" s="140"/>
      <c r="CI288" s="140"/>
      <c r="CJ288" s="140"/>
      <c r="CK288" s="140"/>
      <c r="CL288" s="140"/>
      <c r="CM288" s="140"/>
      <c r="CN288" s="140"/>
      <c r="CO288" s="140"/>
      <c r="CP288" s="140"/>
      <c r="CQ288" s="140"/>
      <c r="CR288" s="140"/>
      <c r="CS288" s="140"/>
      <c r="CT288" s="140"/>
      <c r="CU288" s="140"/>
      <c r="CV288" s="140"/>
      <c r="CW288" s="140"/>
      <c r="CX288" s="140"/>
      <c r="CY288" s="140"/>
      <c r="CZ288" s="140"/>
      <c r="DA288" s="140"/>
      <c r="DB288" s="140"/>
      <c r="DC288" s="140"/>
      <c r="DD288" s="140"/>
      <c r="DE288" s="140"/>
      <c r="DF288" s="140"/>
      <c r="DG288" s="140"/>
      <c r="DH288" s="140"/>
      <c r="DI288" s="140"/>
      <c r="DJ288" s="140"/>
      <c r="DK288" s="140"/>
      <c r="DL288" s="140"/>
      <c r="DM288" s="140"/>
      <c r="DN288" s="140"/>
      <c r="DO288" s="140"/>
      <c r="DP288" s="140"/>
      <c r="DQ288" s="140"/>
      <c r="DR288" s="140"/>
      <c r="DS288" s="140"/>
      <c r="DT288" s="140"/>
      <c r="DU288" s="140"/>
      <c r="DV288" s="140"/>
      <c r="DW288" s="140"/>
      <c r="DX288" s="140"/>
      <c r="DY288" s="140"/>
      <c r="DZ288" s="140"/>
      <c r="EA288" s="140"/>
      <c r="EB288" s="140"/>
      <c r="EC288" s="140"/>
      <c r="ED288" s="140"/>
      <c r="EE288" s="140"/>
      <c r="EF288" s="140"/>
      <c r="EG288" s="140"/>
      <c r="EH288" s="140"/>
      <c r="EI288" s="140"/>
      <c r="EJ288" s="140"/>
      <c r="EK288" s="140"/>
      <c r="EL288" s="140"/>
      <c r="EM288" s="140"/>
      <c r="EN288" s="140"/>
      <c r="EO288" s="140"/>
      <c r="EP288" s="140"/>
      <c r="EQ288" s="140"/>
      <c r="ER288" s="140"/>
      <c r="ES288" s="140"/>
      <c r="ET288" s="140"/>
      <c r="EU288" s="140"/>
      <c r="EV288" s="140"/>
      <c r="EW288" s="140"/>
      <c r="EX288" s="140"/>
      <c r="EY288" s="140"/>
      <c r="EZ288" s="140"/>
      <c r="FA288" s="140"/>
      <c r="FB288" s="140"/>
      <c r="FC288" s="140"/>
      <c r="FD288" s="140"/>
      <c r="FE288" s="140"/>
      <c r="FF288" s="140"/>
      <c r="FG288" s="140"/>
      <c r="FH288" s="140"/>
      <c r="FI288" s="140"/>
      <c r="FJ288" s="140"/>
      <c r="FK288" s="140"/>
      <c r="FL288" s="140"/>
      <c r="FM288" s="140"/>
      <c r="FN288" s="140"/>
      <c r="FO288" s="140"/>
      <c r="FP288" s="140"/>
      <c r="FQ288" s="140"/>
      <c r="FR288" s="140"/>
      <c r="FS288" s="140"/>
      <c r="FT288" s="140"/>
      <c r="FU288" s="140"/>
      <c r="FV288" s="140"/>
      <c r="FW288" s="140"/>
      <c r="FX288" s="140"/>
      <c r="FY288" s="140"/>
      <c r="FZ288" s="140"/>
      <c r="GA288" s="140"/>
      <c r="GB288" s="140"/>
      <c r="GC288" s="140"/>
      <c r="GD288" s="140"/>
      <c r="GE288" s="140"/>
      <c r="GF288" s="140"/>
      <c r="GG288" s="140"/>
      <c r="GH288" s="140"/>
      <c r="GI288" s="140"/>
      <c r="GJ288" s="140"/>
      <c r="GK288" s="140"/>
      <c r="GL288" s="140"/>
      <c r="GM288" s="140"/>
      <c r="GN288" s="140"/>
      <c r="GO288" s="140"/>
      <c r="GP288" s="140"/>
      <c r="GQ288" s="140"/>
      <c r="GR288" s="140"/>
      <c r="GS288" s="140"/>
      <c r="GT288" s="140"/>
      <c r="GU288" s="140"/>
      <c r="GV288" s="140"/>
      <c r="GW288" s="140"/>
      <c r="GX288" s="140"/>
      <c r="GY288" s="140"/>
      <c r="GZ288" s="140"/>
      <c r="HA288" s="140"/>
      <c r="HB288" s="140"/>
      <c r="HC288" s="140"/>
      <c r="HD288" s="140"/>
      <c r="HE288" s="140"/>
      <c r="HF288" s="140"/>
      <c r="HG288" s="140"/>
      <c r="HH288" s="140"/>
      <c r="HI288" s="140"/>
      <c r="HJ288" s="140"/>
      <c r="HK288" s="140"/>
      <c r="HL288" s="140"/>
      <c r="HM288" s="140"/>
      <c r="HN288" s="140"/>
      <c r="HO288" s="140"/>
      <c r="HP288" s="140"/>
      <c r="HQ288" s="140"/>
      <c r="HR288" s="140"/>
      <c r="HS288" s="140"/>
    </row>
    <row r="289" spans="1:227" s="138" customFormat="1" hidden="1">
      <c r="A289" s="97" t="s">
        <v>2453</v>
      </c>
      <c r="B289" s="97"/>
      <c r="C289" s="117" t="s">
        <v>582</v>
      </c>
      <c r="D289" s="136" t="s">
        <v>581</v>
      </c>
      <c r="E289" s="60">
        <v>0</v>
      </c>
      <c r="F289" s="60">
        <v>28000</v>
      </c>
      <c r="G289" s="60">
        <v>29100</v>
      </c>
      <c r="H289" s="60">
        <v>30200</v>
      </c>
      <c r="I289" s="60">
        <v>31800</v>
      </c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0"/>
      <c r="CA289" s="140"/>
      <c r="CB289" s="140"/>
      <c r="CC289" s="140"/>
      <c r="CD289" s="140"/>
      <c r="CE289" s="140"/>
      <c r="CF289" s="140"/>
      <c r="CG289" s="140"/>
      <c r="CH289" s="140"/>
      <c r="CI289" s="140"/>
      <c r="CJ289" s="140"/>
      <c r="CK289" s="140"/>
      <c r="CL289" s="140"/>
      <c r="CM289" s="140"/>
      <c r="CN289" s="140"/>
      <c r="CO289" s="140"/>
      <c r="CP289" s="140"/>
      <c r="CQ289" s="140"/>
      <c r="CR289" s="140"/>
      <c r="CS289" s="140"/>
      <c r="CT289" s="140"/>
      <c r="CU289" s="140"/>
      <c r="CV289" s="140"/>
      <c r="CW289" s="140"/>
      <c r="CX289" s="140"/>
      <c r="CY289" s="140"/>
      <c r="CZ289" s="140"/>
      <c r="DA289" s="140"/>
      <c r="DB289" s="140"/>
      <c r="DC289" s="140"/>
      <c r="DD289" s="140"/>
      <c r="DE289" s="140"/>
      <c r="DF289" s="140"/>
      <c r="DG289" s="140"/>
      <c r="DH289" s="140"/>
      <c r="DI289" s="140"/>
      <c r="DJ289" s="140"/>
      <c r="DK289" s="140"/>
      <c r="DL289" s="140"/>
      <c r="DM289" s="140"/>
      <c r="DN289" s="140"/>
      <c r="DO289" s="140"/>
      <c r="DP289" s="140"/>
      <c r="DQ289" s="140"/>
      <c r="DR289" s="140"/>
      <c r="DS289" s="140"/>
      <c r="DT289" s="140"/>
      <c r="DU289" s="140"/>
      <c r="DV289" s="140"/>
      <c r="DW289" s="140"/>
      <c r="DX289" s="140"/>
      <c r="DY289" s="140"/>
      <c r="DZ289" s="140"/>
      <c r="EA289" s="140"/>
      <c r="EB289" s="140"/>
      <c r="EC289" s="140"/>
      <c r="ED289" s="140"/>
      <c r="EE289" s="140"/>
      <c r="EF289" s="140"/>
      <c r="EG289" s="140"/>
      <c r="EH289" s="140"/>
      <c r="EI289" s="140"/>
      <c r="EJ289" s="140"/>
      <c r="EK289" s="140"/>
      <c r="EL289" s="140"/>
      <c r="EM289" s="140"/>
      <c r="EN289" s="140"/>
      <c r="EO289" s="140"/>
      <c r="EP289" s="140"/>
      <c r="EQ289" s="140"/>
      <c r="ER289" s="140"/>
      <c r="ES289" s="140"/>
      <c r="ET289" s="140"/>
      <c r="EU289" s="140"/>
      <c r="EV289" s="140"/>
      <c r="EW289" s="140"/>
      <c r="EX289" s="140"/>
      <c r="EY289" s="140"/>
      <c r="EZ289" s="140"/>
      <c r="FA289" s="140"/>
      <c r="FB289" s="140"/>
      <c r="FC289" s="140"/>
      <c r="FD289" s="140"/>
      <c r="FE289" s="140"/>
      <c r="FF289" s="140"/>
      <c r="FG289" s="140"/>
      <c r="FH289" s="140"/>
      <c r="FI289" s="140"/>
      <c r="FJ289" s="140"/>
      <c r="FK289" s="140"/>
      <c r="FL289" s="140"/>
      <c r="FM289" s="140"/>
      <c r="FN289" s="140"/>
      <c r="FO289" s="140"/>
      <c r="FP289" s="140"/>
      <c r="FQ289" s="140"/>
      <c r="FR289" s="140"/>
      <c r="FS289" s="140"/>
      <c r="FT289" s="140"/>
      <c r="FU289" s="140"/>
      <c r="FV289" s="140"/>
      <c r="FW289" s="140"/>
      <c r="FX289" s="140"/>
      <c r="FY289" s="140"/>
      <c r="FZ289" s="140"/>
      <c r="GA289" s="140"/>
      <c r="GB289" s="140"/>
      <c r="GC289" s="140"/>
      <c r="GD289" s="140"/>
      <c r="GE289" s="140"/>
      <c r="GF289" s="140"/>
      <c r="GG289" s="140"/>
      <c r="GH289" s="140"/>
      <c r="GI289" s="140"/>
      <c r="GJ289" s="140"/>
      <c r="GK289" s="140"/>
      <c r="GL289" s="140"/>
      <c r="GM289" s="140"/>
      <c r="GN289" s="140"/>
      <c r="GO289" s="140"/>
      <c r="GP289" s="140"/>
      <c r="GQ289" s="140"/>
      <c r="GR289" s="140"/>
      <c r="GS289" s="140"/>
      <c r="GT289" s="140"/>
      <c r="GU289" s="140"/>
      <c r="GV289" s="140"/>
      <c r="GW289" s="140"/>
      <c r="GX289" s="140"/>
      <c r="GY289" s="140"/>
      <c r="GZ289" s="140"/>
      <c r="HA289" s="140"/>
      <c r="HB289" s="140"/>
      <c r="HC289" s="140"/>
      <c r="HD289" s="140"/>
      <c r="HE289" s="140"/>
      <c r="HF289" s="140"/>
      <c r="HG289" s="140"/>
      <c r="HH289" s="140"/>
      <c r="HI289" s="140"/>
      <c r="HJ289" s="140"/>
      <c r="HK289" s="140"/>
      <c r="HL289" s="140"/>
      <c r="HM289" s="140"/>
      <c r="HN289" s="140"/>
      <c r="HO289" s="140"/>
      <c r="HP289" s="140"/>
      <c r="HQ289" s="140"/>
      <c r="HR289" s="140"/>
      <c r="HS289" s="140"/>
    </row>
    <row r="290" spans="1:227" s="138" customFormat="1" hidden="1">
      <c r="A290" s="97" t="s">
        <v>2454</v>
      </c>
      <c r="B290" s="97"/>
      <c r="C290" s="97" t="s">
        <v>596</v>
      </c>
      <c r="D290" s="100" t="s">
        <v>224</v>
      </c>
      <c r="E290" s="60">
        <v>524044.91</v>
      </c>
      <c r="F290" s="60">
        <v>506000</v>
      </c>
      <c r="G290" s="60">
        <v>526000</v>
      </c>
      <c r="H290" s="60">
        <v>547000</v>
      </c>
      <c r="I290" s="60">
        <v>575800</v>
      </c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  <c r="BZ290" s="140"/>
      <c r="CA290" s="140"/>
      <c r="CB290" s="140"/>
      <c r="CC290" s="140"/>
      <c r="CD290" s="140"/>
      <c r="CE290" s="140"/>
      <c r="CF290" s="140"/>
      <c r="CG290" s="140"/>
      <c r="CH290" s="140"/>
      <c r="CI290" s="140"/>
      <c r="CJ290" s="140"/>
      <c r="CK290" s="140"/>
      <c r="CL290" s="140"/>
      <c r="CM290" s="140"/>
      <c r="CN290" s="140"/>
      <c r="CO290" s="140"/>
      <c r="CP290" s="140"/>
      <c r="CQ290" s="140"/>
      <c r="CR290" s="140"/>
      <c r="CS290" s="140"/>
      <c r="CT290" s="140"/>
      <c r="CU290" s="140"/>
      <c r="CV290" s="140"/>
      <c r="CW290" s="140"/>
      <c r="CX290" s="140"/>
      <c r="CY290" s="140"/>
      <c r="CZ290" s="140"/>
      <c r="DA290" s="140"/>
      <c r="DB290" s="140"/>
      <c r="DC290" s="140"/>
      <c r="DD290" s="140"/>
      <c r="DE290" s="140"/>
      <c r="DF290" s="140"/>
      <c r="DG290" s="140"/>
      <c r="DH290" s="140"/>
      <c r="DI290" s="140"/>
      <c r="DJ290" s="140"/>
      <c r="DK290" s="140"/>
      <c r="DL290" s="140"/>
      <c r="DM290" s="140"/>
      <c r="DN290" s="140"/>
      <c r="DO290" s="140"/>
      <c r="DP290" s="140"/>
      <c r="DQ290" s="140"/>
      <c r="DR290" s="140"/>
      <c r="DS290" s="140"/>
      <c r="DT290" s="140"/>
      <c r="DU290" s="140"/>
      <c r="DV290" s="140"/>
      <c r="DW290" s="140"/>
      <c r="DX290" s="140"/>
      <c r="DY290" s="140"/>
      <c r="DZ290" s="140"/>
      <c r="EA290" s="140"/>
      <c r="EB290" s="140"/>
      <c r="EC290" s="140"/>
      <c r="ED290" s="140"/>
      <c r="EE290" s="140"/>
      <c r="EF290" s="140"/>
      <c r="EG290" s="140"/>
      <c r="EH290" s="140"/>
      <c r="EI290" s="140"/>
      <c r="EJ290" s="140"/>
      <c r="EK290" s="140"/>
      <c r="EL290" s="140"/>
      <c r="EM290" s="140"/>
      <c r="EN290" s="140"/>
      <c r="EO290" s="140"/>
      <c r="EP290" s="140"/>
      <c r="EQ290" s="140"/>
      <c r="ER290" s="140"/>
      <c r="ES290" s="140"/>
      <c r="ET290" s="140"/>
      <c r="EU290" s="140"/>
      <c r="EV290" s="140"/>
      <c r="EW290" s="140"/>
      <c r="EX290" s="140"/>
      <c r="EY290" s="140"/>
      <c r="EZ290" s="140"/>
      <c r="FA290" s="140"/>
      <c r="FB290" s="140"/>
      <c r="FC290" s="140"/>
      <c r="FD290" s="140"/>
      <c r="FE290" s="140"/>
      <c r="FF290" s="140"/>
      <c r="FG290" s="140"/>
      <c r="FH290" s="140"/>
      <c r="FI290" s="140"/>
      <c r="FJ290" s="140"/>
      <c r="FK290" s="140"/>
      <c r="FL290" s="140"/>
      <c r="FM290" s="140"/>
      <c r="FN290" s="140"/>
      <c r="FO290" s="140"/>
      <c r="FP290" s="140"/>
      <c r="FQ290" s="140"/>
      <c r="FR290" s="140"/>
      <c r="FS290" s="140"/>
      <c r="FT290" s="140"/>
      <c r="FU290" s="140"/>
      <c r="FV290" s="140"/>
      <c r="FW290" s="140"/>
      <c r="FX290" s="140"/>
      <c r="FY290" s="140"/>
      <c r="FZ290" s="140"/>
      <c r="GA290" s="140"/>
      <c r="GB290" s="140"/>
      <c r="GC290" s="140"/>
      <c r="GD290" s="140"/>
      <c r="GE290" s="140"/>
      <c r="GF290" s="140"/>
      <c r="GG290" s="140"/>
      <c r="GH290" s="140"/>
      <c r="GI290" s="140"/>
      <c r="GJ290" s="140"/>
      <c r="GK290" s="140"/>
      <c r="GL290" s="140"/>
      <c r="GM290" s="140"/>
      <c r="GN290" s="140"/>
      <c r="GO290" s="140"/>
      <c r="GP290" s="140"/>
      <c r="GQ290" s="140"/>
      <c r="GR290" s="140"/>
      <c r="GS290" s="140"/>
      <c r="GT290" s="140"/>
      <c r="GU290" s="140"/>
      <c r="GV290" s="140"/>
      <c r="GW290" s="140"/>
      <c r="GX290" s="140"/>
      <c r="GY290" s="140"/>
      <c r="GZ290" s="140"/>
      <c r="HA290" s="140"/>
      <c r="HB290" s="140"/>
      <c r="HC290" s="140"/>
      <c r="HD290" s="140"/>
      <c r="HE290" s="140"/>
      <c r="HF290" s="140"/>
      <c r="HG290" s="140"/>
      <c r="HH290" s="140"/>
      <c r="HI290" s="140"/>
      <c r="HJ290" s="140"/>
      <c r="HK290" s="140"/>
      <c r="HL290" s="140"/>
      <c r="HM290" s="140"/>
      <c r="HN290" s="140"/>
      <c r="HO290" s="140"/>
      <c r="HP290" s="140"/>
      <c r="HQ290" s="140"/>
      <c r="HR290" s="140"/>
      <c r="HS290" s="140"/>
    </row>
    <row r="291" spans="1:227" hidden="1">
      <c r="A291" s="97" t="s">
        <v>2455</v>
      </c>
      <c r="B291" s="97"/>
      <c r="C291" s="97" t="s">
        <v>1637</v>
      </c>
      <c r="D291" s="100" t="s">
        <v>1638</v>
      </c>
      <c r="E291" s="60">
        <v>29058.05</v>
      </c>
      <c r="F291" s="60"/>
      <c r="G291" s="60"/>
      <c r="H291" s="60"/>
      <c r="I291" s="60"/>
    </row>
    <row r="292" spans="1:227" hidden="1">
      <c r="A292" s="97" t="s">
        <v>2456</v>
      </c>
      <c r="B292" s="97"/>
      <c r="C292" s="97" t="s">
        <v>684</v>
      </c>
      <c r="D292" s="100" t="s">
        <v>683</v>
      </c>
      <c r="E292" s="60">
        <v>9280.27</v>
      </c>
      <c r="F292" s="60"/>
      <c r="G292" s="60"/>
      <c r="H292" s="60"/>
      <c r="I292" s="60"/>
    </row>
    <row r="293" spans="1:227" hidden="1">
      <c r="A293" s="97" t="s">
        <v>2457</v>
      </c>
      <c r="B293" s="97"/>
      <c r="C293" s="97" t="s">
        <v>1631</v>
      </c>
      <c r="D293" s="100" t="s">
        <v>1632</v>
      </c>
      <c r="E293" s="60">
        <v>43164.68</v>
      </c>
      <c r="F293" s="60"/>
      <c r="G293" s="60"/>
      <c r="H293" s="60"/>
      <c r="I293" s="60"/>
    </row>
    <row r="294" spans="1:227" hidden="1">
      <c r="A294" s="97" t="s">
        <v>2458</v>
      </c>
      <c r="B294" s="97"/>
      <c r="C294" s="97" t="s">
        <v>2459</v>
      </c>
      <c r="D294" s="100" t="s">
        <v>564</v>
      </c>
      <c r="E294" s="60">
        <v>675.88</v>
      </c>
      <c r="F294" s="60"/>
      <c r="G294" s="60"/>
      <c r="H294" s="60"/>
      <c r="I294" s="60"/>
    </row>
    <row r="295" spans="1:227" hidden="1">
      <c r="A295" s="97" t="s">
        <v>2460</v>
      </c>
      <c r="B295" s="216"/>
      <c r="C295" s="97" t="s">
        <v>2461</v>
      </c>
      <c r="D295" s="100" t="s">
        <v>567</v>
      </c>
      <c r="E295" s="60">
        <v>157.97999999999999</v>
      </c>
      <c r="F295" s="60"/>
      <c r="G295" s="60"/>
      <c r="H295" s="60"/>
      <c r="I295" s="60"/>
    </row>
    <row r="296" spans="1:227" hidden="1">
      <c r="A296" s="97" t="s">
        <v>2462</v>
      </c>
      <c r="B296" s="216"/>
      <c r="C296" s="97" t="s">
        <v>1599</v>
      </c>
      <c r="D296" s="100" t="s">
        <v>575</v>
      </c>
      <c r="E296" s="60">
        <v>66.62</v>
      </c>
      <c r="F296" s="60"/>
      <c r="G296" s="60"/>
      <c r="H296" s="60"/>
      <c r="I296" s="60"/>
    </row>
    <row r="297" spans="1:227" hidden="1">
      <c r="A297" s="97" t="s">
        <v>2463</v>
      </c>
      <c r="B297" s="216"/>
      <c r="C297" s="97" t="s">
        <v>2464</v>
      </c>
      <c r="D297" s="100" t="s">
        <v>624</v>
      </c>
      <c r="E297" s="60">
        <v>4385.33</v>
      </c>
      <c r="F297" s="60"/>
      <c r="G297" s="60"/>
      <c r="H297" s="60"/>
      <c r="I297" s="60"/>
    </row>
    <row r="298" spans="1:227" hidden="1">
      <c r="A298" s="97" t="s">
        <v>2465</v>
      </c>
      <c r="B298" s="216"/>
      <c r="C298" s="97" t="s">
        <v>634</v>
      </c>
      <c r="D298" s="100" t="s">
        <v>633</v>
      </c>
      <c r="E298" s="60">
        <v>376.49</v>
      </c>
      <c r="F298" s="60"/>
      <c r="G298" s="60"/>
      <c r="H298" s="60"/>
      <c r="I298" s="60"/>
    </row>
    <row r="299" spans="1:227" hidden="1">
      <c r="A299" s="97" t="s">
        <v>2466</v>
      </c>
      <c r="B299" s="216"/>
      <c r="C299" s="97" t="s">
        <v>2467</v>
      </c>
      <c r="D299" s="100" t="s">
        <v>642</v>
      </c>
      <c r="E299" s="60">
        <v>370.53</v>
      </c>
      <c r="F299" s="60"/>
      <c r="G299" s="60"/>
      <c r="H299" s="60"/>
      <c r="I299" s="60"/>
    </row>
    <row r="300" spans="1:227" hidden="1">
      <c r="A300" s="97" t="s">
        <v>2468</v>
      </c>
      <c r="B300" s="216"/>
      <c r="C300" s="97" t="s">
        <v>2469</v>
      </c>
      <c r="D300" s="100" t="s">
        <v>651</v>
      </c>
      <c r="E300" s="60">
        <v>14506.63</v>
      </c>
      <c r="F300" s="60"/>
      <c r="G300" s="60"/>
      <c r="H300" s="60"/>
      <c r="I300" s="60"/>
    </row>
    <row r="301" spans="1:227" s="138" customFormat="1" hidden="1">
      <c r="A301" s="97" t="s">
        <v>2470</v>
      </c>
      <c r="B301" s="216"/>
      <c r="C301" s="97" t="s">
        <v>2471</v>
      </c>
      <c r="D301" s="100" t="s">
        <v>221</v>
      </c>
      <c r="E301" s="60">
        <v>31207.72</v>
      </c>
      <c r="F301" s="60">
        <v>35000</v>
      </c>
      <c r="G301" s="60">
        <v>36600</v>
      </c>
      <c r="H301" s="60">
        <v>38000</v>
      </c>
      <c r="I301" s="60">
        <v>40000</v>
      </c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0"/>
      <c r="BT301" s="140"/>
      <c r="BU301" s="140"/>
      <c r="BV301" s="140"/>
      <c r="BW301" s="140"/>
      <c r="BX301" s="140"/>
      <c r="BY301" s="140"/>
      <c r="BZ301" s="140"/>
      <c r="CA301" s="140"/>
      <c r="CB301" s="140"/>
      <c r="CC301" s="140"/>
      <c r="CD301" s="140"/>
      <c r="CE301" s="140"/>
      <c r="CF301" s="140"/>
      <c r="CG301" s="140"/>
      <c r="CH301" s="140"/>
      <c r="CI301" s="140"/>
      <c r="CJ301" s="140"/>
      <c r="CK301" s="140"/>
      <c r="CL301" s="140"/>
      <c r="CM301" s="140"/>
      <c r="CN301" s="140"/>
      <c r="CO301" s="140"/>
      <c r="CP301" s="140"/>
      <c r="CQ301" s="140"/>
      <c r="CR301" s="140"/>
      <c r="CS301" s="140"/>
      <c r="CT301" s="140"/>
      <c r="CU301" s="140"/>
      <c r="CV301" s="140"/>
      <c r="CW301" s="140"/>
      <c r="CX301" s="140"/>
      <c r="CY301" s="140"/>
      <c r="CZ301" s="140"/>
      <c r="DA301" s="140"/>
      <c r="DB301" s="140"/>
      <c r="DC301" s="140"/>
      <c r="DD301" s="140"/>
      <c r="DE301" s="140"/>
      <c r="DF301" s="140"/>
      <c r="DG301" s="140"/>
      <c r="DH301" s="140"/>
      <c r="DI301" s="140"/>
      <c r="DJ301" s="140"/>
      <c r="DK301" s="140"/>
      <c r="DL301" s="140"/>
      <c r="DM301" s="140"/>
      <c r="DN301" s="140"/>
      <c r="DO301" s="140"/>
      <c r="DP301" s="140"/>
      <c r="DQ301" s="140"/>
      <c r="DR301" s="140"/>
      <c r="DS301" s="140"/>
      <c r="DT301" s="140"/>
      <c r="DU301" s="140"/>
      <c r="DV301" s="140"/>
      <c r="DW301" s="140"/>
      <c r="DX301" s="140"/>
      <c r="DY301" s="140"/>
      <c r="DZ301" s="140"/>
      <c r="EA301" s="140"/>
      <c r="EB301" s="140"/>
      <c r="EC301" s="140"/>
      <c r="ED301" s="140"/>
      <c r="EE301" s="140"/>
      <c r="EF301" s="140"/>
      <c r="EG301" s="140"/>
      <c r="EH301" s="140"/>
      <c r="EI301" s="140"/>
      <c r="EJ301" s="140"/>
      <c r="EK301" s="140"/>
      <c r="EL301" s="140"/>
      <c r="EM301" s="140"/>
      <c r="EN301" s="140"/>
      <c r="EO301" s="140"/>
      <c r="EP301" s="140"/>
      <c r="EQ301" s="140"/>
      <c r="ER301" s="140"/>
      <c r="ES301" s="140"/>
      <c r="ET301" s="140"/>
      <c r="EU301" s="140"/>
      <c r="EV301" s="140"/>
      <c r="EW301" s="140"/>
      <c r="EX301" s="140"/>
      <c r="EY301" s="140"/>
      <c r="EZ301" s="140"/>
      <c r="FA301" s="140"/>
      <c r="FB301" s="140"/>
      <c r="FC301" s="140"/>
      <c r="FD301" s="140"/>
      <c r="FE301" s="140"/>
      <c r="FF301" s="140"/>
      <c r="FG301" s="140"/>
      <c r="FH301" s="140"/>
      <c r="FI301" s="140"/>
      <c r="FJ301" s="140"/>
      <c r="FK301" s="140"/>
      <c r="FL301" s="140"/>
      <c r="FM301" s="140"/>
      <c r="FN301" s="140"/>
      <c r="FO301" s="140"/>
      <c r="FP301" s="140"/>
      <c r="FQ301" s="140"/>
      <c r="FR301" s="140"/>
      <c r="FS301" s="140"/>
      <c r="FT301" s="140"/>
      <c r="FU301" s="140"/>
      <c r="FV301" s="140"/>
      <c r="FW301" s="140"/>
      <c r="FX301" s="140"/>
      <c r="FY301" s="140"/>
      <c r="FZ301" s="140"/>
      <c r="GA301" s="140"/>
      <c r="GB301" s="140"/>
      <c r="GC301" s="140"/>
      <c r="GD301" s="140"/>
      <c r="GE301" s="140"/>
      <c r="GF301" s="140"/>
      <c r="GG301" s="140"/>
      <c r="GH301" s="140"/>
      <c r="GI301" s="140"/>
      <c r="GJ301" s="140"/>
      <c r="GK301" s="140"/>
      <c r="GL301" s="140"/>
      <c r="GM301" s="140"/>
      <c r="GN301" s="140"/>
      <c r="GO301" s="140"/>
      <c r="GP301" s="140"/>
      <c r="GQ301" s="140"/>
      <c r="GR301" s="140"/>
      <c r="GS301" s="140"/>
      <c r="GT301" s="140"/>
      <c r="GU301" s="140"/>
      <c r="GV301" s="140"/>
      <c r="GW301" s="140"/>
      <c r="GX301" s="140"/>
      <c r="GY301" s="140"/>
      <c r="GZ301" s="140"/>
      <c r="HA301" s="140"/>
      <c r="HB301" s="140"/>
      <c r="HC301" s="140"/>
      <c r="HD301" s="140"/>
      <c r="HE301" s="140"/>
      <c r="HF301" s="140"/>
      <c r="HG301" s="140"/>
      <c r="HH301" s="140"/>
      <c r="HI301" s="140"/>
      <c r="HJ301" s="140"/>
      <c r="HK301" s="140"/>
      <c r="HL301" s="140"/>
      <c r="HM301" s="140"/>
      <c r="HN301" s="140"/>
      <c r="HO301" s="140"/>
      <c r="HP301" s="140"/>
      <c r="HQ301" s="140"/>
      <c r="HR301" s="140"/>
      <c r="HS301" s="140"/>
    </row>
    <row r="302" spans="1:227" hidden="1">
      <c r="A302" s="97" t="s">
        <v>2472</v>
      </c>
      <c r="B302" s="216"/>
      <c r="C302" s="97" t="s">
        <v>2473</v>
      </c>
      <c r="D302" s="100" t="s">
        <v>1604</v>
      </c>
      <c r="E302" s="60">
        <v>9344.1</v>
      </c>
      <c r="F302" s="60"/>
      <c r="G302" s="60"/>
      <c r="H302" s="60"/>
      <c r="I302" s="60"/>
    </row>
    <row r="303" spans="1:227" hidden="1">
      <c r="A303" s="97" t="s">
        <v>2474</v>
      </c>
      <c r="B303" s="216"/>
      <c r="C303" s="97" t="s">
        <v>2475</v>
      </c>
      <c r="D303" s="100" t="s">
        <v>1620</v>
      </c>
      <c r="E303" s="60">
        <v>636.19000000000005</v>
      </c>
      <c r="F303" s="60"/>
      <c r="G303" s="60"/>
      <c r="H303" s="60"/>
      <c r="I303" s="60"/>
    </row>
    <row r="304" spans="1:227" hidden="1">
      <c r="A304" s="97" t="s">
        <v>2476</v>
      </c>
      <c r="B304" s="216"/>
      <c r="C304" s="97" t="s">
        <v>2477</v>
      </c>
      <c r="D304" s="100" t="s">
        <v>1626</v>
      </c>
      <c r="E304" s="60">
        <v>2545.2399999999998</v>
      </c>
      <c r="F304" s="60"/>
      <c r="G304" s="60"/>
      <c r="H304" s="60"/>
      <c r="I304" s="60"/>
    </row>
    <row r="305" spans="1:244" hidden="1">
      <c r="A305" s="97" t="s">
        <v>2478</v>
      </c>
      <c r="B305" s="216"/>
      <c r="C305" s="97" t="s">
        <v>2479</v>
      </c>
      <c r="D305" s="100" t="s">
        <v>1635</v>
      </c>
      <c r="E305" s="60">
        <v>7406.62</v>
      </c>
      <c r="F305" s="60"/>
      <c r="G305" s="60"/>
      <c r="H305" s="60"/>
      <c r="I305" s="60"/>
    </row>
    <row r="306" spans="1:244" hidden="1">
      <c r="A306" s="97" t="s">
        <v>2480</v>
      </c>
      <c r="B306" s="216"/>
      <c r="C306" s="97" t="s">
        <v>1640</v>
      </c>
      <c r="D306" s="100" t="s">
        <v>1641</v>
      </c>
      <c r="E306" s="60">
        <v>32.94</v>
      </c>
      <c r="F306" s="60"/>
      <c r="G306" s="60"/>
      <c r="H306" s="60"/>
      <c r="I306" s="60"/>
    </row>
    <row r="307" spans="1:244" hidden="1">
      <c r="A307" s="97" t="s">
        <v>2481</v>
      </c>
      <c r="B307" s="216"/>
      <c r="C307" s="97" t="s">
        <v>2482</v>
      </c>
      <c r="D307" s="100" t="s">
        <v>1644</v>
      </c>
      <c r="E307" s="60">
        <v>12474.99</v>
      </c>
      <c r="F307" s="60"/>
      <c r="G307" s="60"/>
      <c r="H307" s="60"/>
      <c r="I307" s="60"/>
    </row>
    <row r="308" spans="1:244" hidden="1">
      <c r="A308" s="97" t="s">
        <v>2483</v>
      </c>
      <c r="B308" s="216"/>
      <c r="C308" s="97" t="s">
        <v>2484</v>
      </c>
      <c r="D308" s="100" t="s">
        <v>1650</v>
      </c>
      <c r="E308" s="60">
        <v>484.34</v>
      </c>
      <c r="F308" s="60"/>
      <c r="G308" s="60"/>
      <c r="H308" s="60"/>
      <c r="I308" s="60"/>
    </row>
    <row r="309" spans="1:244" s="198" customFormat="1" ht="14.25" hidden="1" customHeight="1">
      <c r="A309" s="97" t="s">
        <v>2485</v>
      </c>
      <c r="B309" s="216"/>
      <c r="C309" s="97" t="s">
        <v>582</v>
      </c>
      <c r="D309" s="100" t="s">
        <v>581</v>
      </c>
      <c r="E309" s="205">
        <v>25964.45</v>
      </c>
      <c r="F309" s="205"/>
      <c r="G309" s="205"/>
      <c r="H309" s="205"/>
      <c r="I309" s="205"/>
      <c r="HT309" s="199"/>
      <c r="HU309" s="199"/>
      <c r="HV309" s="199"/>
      <c r="HW309" s="199"/>
      <c r="HX309" s="199"/>
      <c r="HY309" s="199"/>
      <c r="HZ309" s="199"/>
      <c r="IA309" s="199"/>
      <c r="IB309" s="199"/>
      <c r="IC309" s="199"/>
      <c r="ID309" s="199"/>
      <c r="IE309" s="199"/>
      <c r="IF309" s="199"/>
      <c r="IG309" s="199"/>
      <c r="IH309" s="199"/>
      <c r="II309" s="199"/>
      <c r="IJ309" s="199"/>
    </row>
    <row r="310" spans="1:244" s="198" customFormat="1" ht="14.25" hidden="1" customHeight="1">
      <c r="A310" s="97" t="s">
        <v>2486</v>
      </c>
      <c r="B310" s="216"/>
      <c r="C310" s="97" t="s">
        <v>2487</v>
      </c>
      <c r="D310" s="100" t="s">
        <v>601</v>
      </c>
      <c r="E310" s="205">
        <v>366.35</v>
      </c>
      <c r="F310" s="205"/>
      <c r="G310" s="205"/>
      <c r="H310" s="205"/>
      <c r="I310" s="205"/>
      <c r="HT310" s="199"/>
      <c r="HU310" s="199"/>
      <c r="HV310" s="199"/>
      <c r="HW310" s="199"/>
      <c r="HX310" s="199"/>
      <c r="HY310" s="199"/>
      <c r="HZ310" s="199"/>
      <c r="IA310" s="199"/>
      <c r="IB310" s="199"/>
      <c r="IC310" s="199"/>
      <c r="ID310" s="199"/>
      <c r="IE310" s="199"/>
      <c r="IF310" s="199"/>
      <c r="IG310" s="199"/>
      <c r="IH310" s="199"/>
      <c r="II310" s="199"/>
      <c r="IJ310" s="199"/>
    </row>
    <row r="311" spans="1:244" s="198" customFormat="1" ht="14.25" hidden="1" customHeight="1">
      <c r="A311" s="97" t="s">
        <v>2488</v>
      </c>
      <c r="B311" s="216"/>
      <c r="C311" s="97" t="s">
        <v>2489</v>
      </c>
      <c r="D311" s="100" t="s">
        <v>1647</v>
      </c>
      <c r="E311" s="205">
        <v>4867.72</v>
      </c>
      <c r="F311" s="205"/>
      <c r="G311" s="205"/>
      <c r="H311" s="205"/>
      <c r="I311" s="205"/>
      <c r="HT311" s="199"/>
      <c r="HU311" s="199"/>
      <c r="HV311" s="199"/>
      <c r="HW311" s="199"/>
      <c r="HX311" s="199"/>
      <c r="HY311" s="199"/>
      <c r="HZ311" s="199"/>
      <c r="IA311" s="199"/>
      <c r="IB311" s="199"/>
      <c r="IC311" s="199"/>
      <c r="ID311" s="199"/>
      <c r="IE311" s="199"/>
      <c r="IF311" s="199"/>
      <c r="IG311" s="199"/>
      <c r="IH311" s="199"/>
      <c r="II311" s="199"/>
      <c r="IJ311" s="199"/>
    </row>
    <row r="312" spans="1:244" s="198" customFormat="1" ht="14.25" hidden="1" customHeight="1">
      <c r="A312" s="97" t="s">
        <v>2490</v>
      </c>
      <c r="B312" s="216"/>
      <c r="C312" s="97" t="s">
        <v>1652</v>
      </c>
      <c r="D312" s="100" t="s">
        <v>1653</v>
      </c>
      <c r="E312" s="205">
        <v>771.35</v>
      </c>
      <c r="F312" s="205"/>
      <c r="G312" s="205"/>
      <c r="H312" s="205"/>
      <c r="I312" s="205"/>
      <c r="HT312" s="199"/>
      <c r="HU312" s="199"/>
      <c r="HV312" s="199"/>
      <c r="HW312" s="199"/>
      <c r="HX312" s="199"/>
      <c r="HY312" s="199"/>
      <c r="HZ312" s="199"/>
      <c r="IA312" s="199"/>
      <c r="IB312" s="199"/>
      <c r="IC312" s="199"/>
      <c r="ID312" s="199"/>
      <c r="IE312" s="199"/>
      <c r="IF312" s="199"/>
      <c r="IG312" s="199"/>
      <c r="IH312" s="199"/>
      <c r="II312" s="199"/>
      <c r="IJ312" s="199"/>
    </row>
    <row r="313" spans="1:244" s="198" customFormat="1" ht="14.25" hidden="1" customHeight="1">
      <c r="A313" s="97" t="s">
        <v>2491</v>
      </c>
      <c r="B313" s="216"/>
      <c r="C313" s="97" t="s">
        <v>2492</v>
      </c>
      <c r="D313" s="100" t="s">
        <v>1614</v>
      </c>
      <c r="E313" s="205">
        <v>2761.01</v>
      </c>
      <c r="F313" s="205"/>
      <c r="G313" s="205"/>
      <c r="H313" s="205"/>
      <c r="I313" s="205"/>
      <c r="HT313" s="199"/>
      <c r="HU313" s="199"/>
      <c r="HV313" s="199"/>
      <c r="HW313" s="199"/>
      <c r="HX313" s="199"/>
      <c r="HY313" s="199"/>
      <c r="HZ313" s="199"/>
      <c r="IA313" s="199"/>
      <c r="IB313" s="199"/>
      <c r="IC313" s="199"/>
      <c r="ID313" s="199"/>
      <c r="IE313" s="199"/>
      <c r="IF313" s="199"/>
      <c r="IG313" s="199"/>
      <c r="IH313" s="199"/>
      <c r="II313" s="199"/>
      <c r="IJ313" s="199"/>
    </row>
    <row r="314" spans="1:244" s="198" customFormat="1" ht="14.25" hidden="1" customHeight="1">
      <c r="A314" s="97" t="s">
        <v>2493</v>
      </c>
      <c r="B314" s="216"/>
      <c r="C314" s="97" t="s">
        <v>2494</v>
      </c>
      <c r="D314" s="100" t="s">
        <v>1352</v>
      </c>
      <c r="E314" s="205">
        <v>45.28</v>
      </c>
      <c r="F314" s="205"/>
      <c r="G314" s="205"/>
      <c r="H314" s="205"/>
      <c r="I314" s="205"/>
      <c r="HT314" s="199"/>
      <c r="HU314" s="199"/>
      <c r="HV314" s="199"/>
      <c r="HW314" s="199"/>
      <c r="HX314" s="199"/>
      <c r="HY314" s="199"/>
      <c r="HZ314" s="199"/>
      <c r="IA314" s="199"/>
      <c r="IB314" s="199"/>
      <c r="IC314" s="199"/>
      <c r="ID314" s="199"/>
      <c r="IE314" s="199"/>
      <c r="IF314" s="199"/>
      <c r="IG314" s="199"/>
      <c r="IH314" s="199"/>
      <c r="II314" s="199"/>
      <c r="IJ314" s="199"/>
    </row>
    <row r="315" spans="1:244" s="198" customFormat="1" ht="14.25" hidden="1" customHeight="1">
      <c r="A315" s="97" t="s">
        <v>2495</v>
      </c>
      <c r="B315" s="216"/>
      <c r="C315" s="97" t="s">
        <v>2496</v>
      </c>
      <c r="D315" s="100" t="s">
        <v>1355</v>
      </c>
      <c r="E315" s="205">
        <v>7.67</v>
      </c>
      <c r="F315" s="205"/>
      <c r="G315" s="205"/>
      <c r="H315" s="205"/>
      <c r="I315" s="205"/>
      <c r="HT315" s="199"/>
      <c r="HU315" s="199"/>
      <c r="HV315" s="199"/>
      <c r="HW315" s="199"/>
      <c r="HX315" s="199"/>
      <c r="HY315" s="199"/>
      <c r="HZ315" s="199"/>
      <c r="IA315" s="199"/>
      <c r="IB315" s="199"/>
      <c r="IC315" s="199"/>
      <c r="ID315" s="199"/>
      <c r="IE315" s="199"/>
      <c r="IF315" s="199"/>
      <c r="IG315" s="199"/>
      <c r="IH315" s="199"/>
      <c r="II315" s="199"/>
      <c r="IJ315" s="199"/>
    </row>
    <row r="316" spans="1:244" s="198" customFormat="1" ht="14.25" hidden="1" customHeight="1">
      <c r="A316" s="97" t="s">
        <v>2497</v>
      </c>
      <c r="B316" s="216"/>
      <c r="C316" s="97" t="s">
        <v>2498</v>
      </c>
      <c r="D316" s="100" t="s">
        <v>2499</v>
      </c>
      <c r="E316" s="205">
        <v>3405.97</v>
      </c>
      <c r="F316" s="205"/>
      <c r="G316" s="205"/>
      <c r="H316" s="205"/>
      <c r="I316" s="205"/>
      <c r="HT316" s="199"/>
      <c r="HU316" s="199"/>
      <c r="HV316" s="199"/>
      <c r="HW316" s="199"/>
      <c r="HX316" s="199"/>
      <c r="HY316" s="199"/>
      <c r="HZ316" s="199"/>
      <c r="IA316" s="199"/>
      <c r="IB316" s="199"/>
      <c r="IC316" s="199"/>
      <c r="ID316" s="199"/>
      <c r="IE316" s="199"/>
      <c r="IF316" s="199"/>
      <c r="IG316" s="199"/>
      <c r="IH316" s="199"/>
      <c r="II316" s="199"/>
      <c r="IJ316" s="199"/>
    </row>
    <row r="317" spans="1:244" s="198" customFormat="1" ht="14.25" hidden="1" customHeight="1">
      <c r="A317" s="97" t="s">
        <v>2500</v>
      </c>
      <c r="B317" s="216"/>
      <c r="C317" s="97" t="s">
        <v>2501</v>
      </c>
      <c r="D317" s="100" t="s">
        <v>2502</v>
      </c>
      <c r="E317" s="205">
        <v>2990.24</v>
      </c>
      <c r="F317" s="205"/>
      <c r="G317" s="205"/>
      <c r="H317" s="205"/>
      <c r="I317" s="205"/>
      <c r="HT317" s="199"/>
      <c r="HU317" s="199"/>
      <c r="HV317" s="199"/>
      <c r="HW317" s="199"/>
      <c r="HX317" s="199"/>
      <c r="HY317" s="199"/>
      <c r="HZ317" s="199"/>
      <c r="IA317" s="199"/>
      <c r="IB317" s="199"/>
      <c r="IC317" s="199"/>
      <c r="ID317" s="199"/>
      <c r="IE317" s="199"/>
      <c r="IF317" s="199"/>
      <c r="IG317" s="199"/>
      <c r="IH317" s="199"/>
      <c r="II317" s="199"/>
      <c r="IJ317" s="199"/>
    </row>
    <row r="318" spans="1:244" s="200" customFormat="1" ht="14.25" hidden="1" customHeight="1">
      <c r="A318" s="97" t="s">
        <v>2503</v>
      </c>
      <c r="B318" s="216"/>
      <c r="C318" s="97" t="s">
        <v>2504</v>
      </c>
      <c r="D318" s="100" t="s">
        <v>2505</v>
      </c>
      <c r="E318" s="205">
        <v>2559.71</v>
      </c>
      <c r="F318" s="205"/>
      <c r="G318" s="205"/>
      <c r="H318" s="205"/>
      <c r="I318" s="205"/>
      <c r="HT318" s="201"/>
      <c r="HU318" s="201"/>
      <c r="HV318" s="201"/>
      <c r="HW318" s="201"/>
      <c r="HX318" s="201"/>
      <c r="HY318" s="201"/>
      <c r="HZ318" s="201"/>
      <c r="IA318" s="201"/>
      <c r="IB318" s="201"/>
      <c r="IC318" s="201"/>
      <c r="ID318" s="201"/>
      <c r="IE318" s="201"/>
      <c r="IF318" s="201"/>
      <c r="IG318" s="201"/>
      <c r="IH318" s="201"/>
      <c r="II318" s="201"/>
      <c r="IJ318" s="201"/>
    </row>
    <row r="319" spans="1:244" s="200" customFormat="1" ht="14.25" hidden="1" customHeight="1">
      <c r="A319" s="97" t="s">
        <v>2506</v>
      </c>
      <c r="B319" s="216"/>
      <c r="C319" s="97" t="s">
        <v>2507</v>
      </c>
      <c r="D319" s="100" t="s">
        <v>2508</v>
      </c>
      <c r="E319" s="205">
        <v>74178.559999999998</v>
      </c>
      <c r="F319" s="205"/>
      <c r="G319" s="205"/>
      <c r="H319" s="205"/>
      <c r="I319" s="205"/>
      <c r="HT319" s="201"/>
      <c r="HU319" s="201"/>
      <c r="HV319" s="201"/>
      <c r="HW319" s="201"/>
      <c r="HX319" s="201"/>
      <c r="HY319" s="201"/>
      <c r="HZ319" s="201"/>
      <c r="IA319" s="201"/>
      <c r="IB319" s="201"/>
      <c r="IC319" s="201"/>
      <c r="ID319" s="201"/>
      <c r="IE319" s="201"/>
      <c r="IF319" s="201"/>
      <c r="IG319" s="201"/>
      <c r="IH319" s="201"/>
      <c r="II319" s="201"/>
      <c r="IJ319" s="201"/>
    </row>
    <row r="320" spans="1:244" s="200" customFormat="1" ht="14.25" hidden="1" customHeight="1">
      <c r="A320" s="97" t="s">
        <v>2509</v>
      </c>
      <c r="B320" s="216"/>
      <c r="C320" s="97" t="s">
        <v>2510</v>
      </c>
      <c r="D320" s="100" t="s">
        <v>2511</v>
      </c>
      <c r="E320" s="205">
        <v>1009.68</v>
      </c>
      <c r="F320" s="205"/>
      <c r="G320" s="205"/>
      <c r="H320" s="205"/>
      <c r="I320" s="205"/>
      <c r="HT320" s="201"/>
      <c r="HU320" s="201"/>
      <c r="HV320" s="201"/>
      <c r="HW320" s="201"/>
      <c r="HX320" s="201"/>
      <c r="HY320" s="201"/>
      <c r="HZ320" s="201"/>
      <c r="IA320" s="201"/>
      <c r="IB320" s="201"/>
      <c r="IC320" s="201"/>
      <c r="ID320" s="201"/>
      <c r="IE320" s="201"/>
      <c r="IF320" s="201"/>
      <c r="IG320" s="201"/>
      <c r="IH320" s="201"/>
      <c r="II320" s="201"/>
      <c r="IJ320" s="201"/>
    </row>
    <row r="321" spans="1:244" s="200" customFormat="1" ht="14.25" hidden="1" customHeight="1">
      <c r="A321" s="97" t="s">
        <v>2512</v>
      </c>
      <c r="B321" s="216"/>
      <c r="C321" s="97" t="s">
        <v>2513</v>
      </c>
      <c r="D321" s="100" t="s">
        <v>2514</v>
      </c>
      <c r="E321" s="205">
        <v>147.76</v>
      </c>
      <c r="F321" s="205"/>
      <c r="G321" s="205"/>
      <c r="H321" s="205"/>
      <c r="I321" s="205"/>
      <c r="HT321" s="201"/>
      <c r="HU321" s="201"/>
      <c r="HV321" s="201"/>
      <c r="HW321" s="201"/>
      <c r="HX321" s="201"/>
      <c r="HY321" s="201"/>
      <c r="HZ321" s="201"/>
      <c r="IA321" s="201"/>
      <c r="IB321" s="201"/>
      <c r="IC321" s="201"/>
      <c r="ID321" s="201"/>
      <c r="IE321" s="201"/>
      <c r="IF321" s="201"/>
      <c r="IG321" s="201"/>
      <c r="IH321" s="201"/>
      <c r="II321" s="201"/>
      <c r="IJ321" s="201"/>
    </row>
    <row r="322" spans="1:244" s="200" customFormat="1" ht="14.25" hidden="1" customHeight="1">
      <c r="A322" s="97" t="s">
        <v>2515</v>
      </c>
      <c r="B322" s="216"/>
      <c r="C322" s="97" t="s">
        <v>2516</v>
      </c>
      <c r="D322" s="100" t="s">
        <v>2517</v>
      </c>
      <c r="E322" s="205">
        <v>295.52</v>
      </c>
      <c r="F322" s="205"/>
      <c r="G322" s="205"/>
      <c r="H322" s="205"/>
      <c r="I322" s="205"/>
      <c r="HT322" s="201"/>
      <c r="HU322" s="201"/>
      <c r="HV322" s="201"/>
      <c r="HW322" s="201"/>
      <c r="HX322" s="201"/>
      <c r="HY322" s="201"/>
      <c r="HZ322" s="201"/>
      <c r="IA322" s="201"/>
      <c r="IB322" s="201"/>
      <c r="IC322" s="201"/>
      <c r="ID322" s="201"/>
      <c r="IE322" s="201"/>
      <c r="IF322" s="201"/>
      <c r="IG322" s="201"/>
      <c r="IH322" s="201"/>
      <c r="II322" s="201"/>
      <c r="IJ322" s="201"/>
    </row>
    <row r="323" spans="1:244" s="200" customFormat="1" ht="14.25" hidden="1" customHeight="1">
      <c r="A323" s="97" t="s">
        <v>2518</v>
      </c>
      <c r="B323" s="216"/>
      <c r="C323" s="97" t="s">
        <v>2519</v>
      </c>
      <c r="D323" s="100" t="s">
        <v>2520</v>
      </c>
      <c r="E323" s="205">
        <v>268.67</v>
      </c>
      <c r="F323" s="205"/>
      <c r="G323" s="205"/>
      <c r="H323" s="205"/>
      <c r="I323" s="205"/>
      <c r="HT323" s="201"/>
      <c r="HU323" s="201"/>
      <c r="HV323" s="201"/>
      <c r="HW323" s="201"/>
      <c r="HX323" s="201"/>
      <c r="HY323" s="201"/>
      <c r="HZ323" s="201"/>
      <c r="IA323" s="201"/>
      <c r="IB323" s="201"/>
      <c r="IC323" s="201"/>
      <c r="ID323" s="201"/>
      <c r="IE323" s="201"/>
      <c r="IF323" s="201"/>
      <c r="IG323" s="201"/>
      <c r="IH323" s="201"/>
      <c r="II323" s="201"/>
      <c r="IJ323" s="201"/>
    </row>
    <row r="324" spans="1:244" s="200" customFormat="1" ht="14.25" hidden="1" customHeight="1">
      <c r="A324" s="97" t="s">
        <v>2521</v>
      </c>
      <c r="B324" s="216"/>
      <c r="C324" s="97" t="s">
        <v>2522</v>
      </c>
      <c r="D324" s="100" t="s">
        <v>2523</v>
      </c>
      <c r="E324" s="205">
        <v>2370.9899999999998</v>
      </c>
      <c r="F324" s="205"/>
      <c r="G324" s="205"/>
      <c r="H324" s="205"/>
      <c r="I324" s="205"/>
      <c r="HT324" s="201"/>
      <c r="HU324" s="201"/>
      <c r="HV324" s="201"/>
      <c r="HW324" s="201"/>
      <c r="HX324" s="201"/>
      <c r="HY324" s="201"/>
      <c r="HZ324" s="201"/>
      <c r="IA324" s="201"/>
      <c r="IB324" s="201"/>
      <c r="IC324" s="201"/>
      <c r="ID324" s="201"/>
      <c r="IE324" s="201"/>
      <c r="IF324" s="201"/>
      <c r="IG324" s="201"/>
      <c r="IH324" s="201"/>
      <c r="II324" s="201"/>
      <c r="IJ324" s="201"/>
    </row>
    <row r="325" spans="1:244" ht="21" customHeight="1">
      <c r="A325" s="230" t="s">
        <v>2524</v>
      </c>
      <c r="C325" s="229" t="s">
        <v>2525</v>
      </c>
      <c r="D325" s="136"/>
      <c r="E325" s="60">
        <f>SUM(E326+E328)</f>
        <v>2163770.7400000002</v>
      </c>
      <c r="F325" s="60">
        <f>SUM(F326+F328)</f>
        <v>2979630</v>
      </c>
      <c r="G325" s="60">
        <f>SUM(G326+G328)</f>
        <v>3050715.83</v>
      </c>
      <c r="H325" s="60">
        <f>SUM(H326+H328)</f>
        <v>3178999.7</v>
      </c>
      <c r="I325" s="60">
        <f>SUM(I326+I328)</f>
        <v>3284380</v>
      </c>
    </row>
    <row r="326" spans="1:244" s="20" customFormat="1" ht="25.5" customHeight="1">
      <c r="A326" s="230" t="s">
        <v>2526</v>
      </c>
      <c r="C326" s="229" t="s">
        <v>2527</v>
      </c>
      <c r="D326" s="136"/>
      <c r="E326" s="58">
        <f>SUM(E327)</f>
        <v>0</v>
      </c>
      <c r="F326" s="58">
        <f>SUM(F327)</f>
        <v>0</v>
      </c>
      <c r="G326" s="58">
        <f>SUM(G327)</f>
        <v>0</v>
      </c>
      <c r="H326" s="58">
        <f>SUM(H327)</f>
        <v>0</v>
      </c>
      <c r="I326" s="58">
        <f>SUM(I327)</f>
        <v>0</v>
      </c>
      <c r="HT326" s="106"/>
      <c r="HU326" s="106"/>
      <c r="HV326" s="106"/>
      <c r="HW326" s="106"/>
      <c r="HX326" s="106"/>
      <c r="HY326" s="106"/>
      <c r="HZ326" s="106"/>
      <c r="IA326" s="106"/>
      <c r="IB326" s="106"/>
      <c r="IC326" s="106"/>
      <c r="ID326" s="106"/>
      <c r="IE326" s="106"/>
      <c r="IF326" s="106"/>
      <c r="IG326" s="106"/>
      <c r="IH326" s="106"/>
      <c r="II326" s="106"/>
      <c r="IJ326" s="106"/>
    </row>
    <row r="327" spans="1:244" s="138" customFormat="1" ht="18" customHeight="1">
      <c r="A327" s="97" t="s">
        <v>2528</v>
      </c>
      <c r="B327" s="97"/>
      <c r="C327" s="117" t="s">
        <v>2529</v>
      </c>
      <c r="D327" s="136" t="s">
        <v>29</v>
      </c>
      <c r="E327" s="60">
        <v>0</v>
      </c>
      <c r="F327" s="60"/>
      <c r="G327" s="60"/>
      <c r="H327" s="60"/>
      <c r="I327" s="6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  <c r="BZ327" s="140"/>
      <c r="CA327" s="140"/>
      <c r="CB327" s="140"/>
      <c r="CC327" s="140"/>
      <c r="CD327" s="140"/>
      <c r="CE327" s="140"/>
      <c r="CF327" s="140"/>
      <c r="CG327" s="140"/>
      <c r="CH327" s="140"/>
      <c r="CI327" s="140"/>
      <c r="CJ327" s="140"/>
      <c r="CK327" s="140"/>
      <c r="CL327" s="140"/>
      <c r="CM327" s="140"/>
      <c r="CN327" s="140"/>
      <c r="CO327" s="140"/>
      <c r="CP327" s="140"/>
      <c r="CQ327" s="140"/>
      <c r="CR327" s="140"/>
      <c r="CS327" s="140"/>
      <c r="CT327" s="140"/>
      <c r="CU327" s="140"/>
      <c r="CV327" s="140"/>
      <c r="CW327" s="140"/>
      <c r="CX327" s="140"/>
      <c r="CY327" s="140"/>
      <c r="CZ327" s="140"/>
      <c r="DA327" s="140"/>
      <c r="DB327" s="140"/>
      <c r="DC327" s="140"/>
      <c r="DD327" s="140"/>
      <c r="DE327" s="140"/>
      <c r="DF327" s="140"/>
      <c r="DG327" s="140"/>
      <c r="DH327" s="140"/>
      <c r="DI327" s="140"/>
      <c r="DJ327" s="140"/>
      <c r="DK327" s="140"/>
      <c r="DL327" s="140"/>
      <c r="DM327" s="140"/>
      <c r="DN327" s="140"/>
      <c r="DO327" s="140"/>
      <c r="DP327" s="140"/>
      <c r="DQ327" s="140"/>
      <c r="DR327" s="140"/>
      <c r="DS327" s="140"/>
      <c r="DT327" s="140"/>
      <c r="DU327" s="140"/>
      <c r="DV327" s="140"/>
      <c r="DW327" s="140"/>
      <c r="DX327" s="140"/>
      <c r="DY327" s="140"/>
      <c r="DZ327" s="140"/>
      <c r="EA327" s="140"/>
      <c r="EB327" s="140"/>
      <c r="EC327" s="140"/>
      <c r="ED327" s="140"/>
      <c r="EE327" s="140"/>
      <c r="EF327" s="140"/>
      <c r="EG327" s="140"/>
      <c r="EH327" s="140"/>
      <c r="EI327" s="140"/>
      <c r="EJ327" s="140"/>
      <c r="EK327" s="140"/>
      <c r="EL327" s="140"/>
      <c r="EM327" s="140"/>
      <c r="EN327" s="140"/>
      <c r="EO327" s="140"/>
      <c r="EP327" s="140"/>
      <c r="EQ327" s="140"/>
      <c r="ER327" s="140"/>
      <c r="ES327" s="140"/>
      <c r="ET327" s="140"/>
      <c r="EU327" s="140"/>
      <c r="EV327" s="140"/>
      <c r="EW327" s="140"/>
      <c r="EX327" s="140"/>
      <c r="EY327" s="140"/>
      <c r="EZ327" s="140"/>
      <c r="FA327" s="140"/>
      <c r="FB327" s="140"/>
      <c r="FC327" s="140"/>
      <c r="FD327" s="140"/>
      <c r="FE327" s="140"/>
      <c r="FF327" s="140"/>
      <c r="FG327" s="140"/>
      <c r="FH327" s="140"/>
      <c r="FI327" s="140"/>
      <c r="FJ327" s="140"/>
      <c r="FK327" s="140"/>
      <c r="FL327" s="140"/>
      <c r="FM327" s="140"/>
      <c r="FN327" s="140"/>
      <c r="FO327" s="140"/>
      <c r="FP327" s="140"/>
      <c r="FQ327" s="140"/>
      <c r="FR327" s="140"/>
      <c r="FS327" s="140"/>
      <c r="FT327" s="140"/>
      <c r="FU327" s="140"/>
      <c r="FV327" s="140"/>
      <c r="FW327" s="140"/>
      <c r="FX327" s="140"/>
      <c r="FY327" s="140"/>
      <c r="FZ327" s="140"/>
      <c r="GA327" s="140"/>
      <c r="GB327" s="140"/>
      <c r="GC327" s="140"/>
      <c r="GD327" s="140"/>
      <c r="GE327" s="140"/>
      <c r="GF327" s="140"/>
      <c r="GG327" s="140"/>
      <c r="GH327" s="140"/>
      <c r="GI327" s="140"/>
      <c r="GJ327" s="140"/>
      <c r="GK327" s="140"/>
      <c r="GL327" s="140"/>
      <c r="GM327" s="140"/>
      <c r="GN327" s="140"/>
      <c r="GO327" s="140"/>
      <c r="GP327" s="140"/>
      <c r="GQ327" s="140"/>
      <c r="GR327" s="140"/>
      <c r="GS327" s="140"/>
      <c r="GT327" s="140"/>
      <c r="GU327" s="140"/>
      <c r="GV327" s="140"/>
      <c r="GW327" s="140"/>
      <c r="GX327" s="140"/>
      <c r="GY327" s="140"/>
      <c r="GZ327" s="140"/>
      <c r="HA327" s="140"/>
      <c r="HB327" s="140"/>
      <c r="HC327" s="140"/>
      <c r="HD327" s="140"/>
      <c r="HE327" s="140"/>
      <c r="HF327" s="140"/>
      <c r="HG327" s="140"/>
      <c r="HH327" s="140"/>
      <c r="HI327" s="140"/>
      <c r="HJ327" s="140"/>
      <c r="HK327" s="140"/>
      <c r="HL327" s="140"/>
      <c r="HM327" s="140"/>
      <c r="HN327" s="140"/>
      <c r="HO327" s="140"/>
      <c r="HP327" s="140"/>
      <c r="HQ327" s="140"/>
      <c r="HR327" s="140"/>
      <c r="HS327" s="140"/>
    </row>
    <row r="328" spans="1:244" s="193" customFormat="1" ht="25.5" customHeight="1">
      <c r="A328" s="191" t="s">
        <v>2530</v>
      </c>
      <c r="C328" s="192" t="s">
        <v>2531</v>
      </c>
      <c r="D328" s="136"/>
      <c r="E328" s="58">
        <f>SUM(E329:E330)</f>
        <v>2163770.7400000002</v>
      </c>
      <c r="F328" s="58">
        <f>SUM(F329:F330)</f>
        <v>2979630</v>
      </c>
      <c r="G328" s="58">
        <f>SUM(G329:G330)</f>
        <v>3050715.83</v>
      </c>
      <c r="H328" s="58">
        <f>SUM(H329:H330)</f>
        <v>3178999.7</v>
      </c>
      <c r="I328" s="58">
        <f>SUM(I329:I330)</f>
        <v>3284380</v>
      </c>
      <c r="HT328" s="108"/>
      <c r="HU328" s="108"/>
      <c r="HV328" s="108"/>
      <c r="HW328" s="108"/>
      <c r="HX328" s="108"/>
      <c r="HY328" s="108"/>
      <c r="HZ328" s="108"/>
      <c r="IA328" s="108"/>
      <c r="IB328" s="108"/>
      <c r="IC328" s="108"/>
      <c r="ID328" s="108"/>
      <c r="IE328" s="108"/>
      <c r="IF328" s="108"/>
      <c r="IG328" s="108"/>
      <c r="IH328" s="108"/>
      <c r="II328" s="108"/>
      <c r="IJ328" s="108"/>
    </row>
    <row r="329" spans="1:244" s="138" customFormat="1">
      <c r="A329" s="97" t="s">
        <v>2532</v>
      </c>
      <c r="B329" s="97"/>
      <c r="C329" s="117" t="s">
        <v>702</v>
      </c>
      <c r="D329" s="136" t="s">
        <v>29</v>
      </c>
      <c r="E329" s="60">
        <v>2138195.25</v>
      </c>
      <c r="F329" s="60">
        <v>2961630</v>
      </c>
      <c r="G329" s="60">
        <f>3044000-6084.17</f>
        <v>3037915.83</v>
      </c>
      <c r="H329" s="60">
        <f>3170000-0.3</f>
        <v>3169999.7</v>
      </c>
      <c r="I329" s="60">
        <f>3336000-61120</f>
        <v>3274880</v>
      </c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  <c r="BV329" s="140"/>
      <c r="BW329" s="140"/>
      <c r="BX329" s="140"/>
      <c r="BY329" s="140"/>
      <c r="BZ329" s="140"/>
      <c r="CA329" s="140"/>
      <c r="CB329" s="140"/>
      <c r="CC329" s="140"/>
      <c r="CD329" s="140"/>
      <c r="CE329" s="140"/>
      <c r="CF329" s="140"/>
      <c r="CG329" s="140"/>
      <c r="CH329" s="140"/>
      <c r="CI329" s="140"/>
      <c r="CJ329" s="140"/>
      <c r="CK329" s="140"/>
      <c r="CL329" s="140"/>
      <c r="CM329" s="140"/>
      <c r="CN329" s="140"/>
      <c r="CO329" s="140"/>
      <c r="CP329" s="140"/>
      <c r="CQ329" s="140"/>
      <c r="CR329" s="140"/>
      <c r="CS329" s="140"/>
      <c r="CT329" s="140"/>
      <c r="CU329" s="140"/>
      <c r="CV329" s="140"/>
      <c r="CW329" s="140"/>
      <c r="CX329" s="140"/>
      <c r="CY329" s="140"/>
      <c r="CZ329" s="140"/>
      <c r="DA329" s="140"/>
      <c r="DB329" s="140"/>
      <c r="DC329" s="140"/>
      <c r="DD329" s="140"/>
      <c r="DE329" s="140"/>
      <c r="DF329" s="140"/>
      <c r="DG329" s="140"/>
      <c r="DH329" s="140"/>
      <c r="DI329" s="140"/>
      <c r="DJ329" s="140"/>
      <c r="DK329" s="140"/>
      <c r="DL329" s="140"/>
      <c r="DM329" s="140"/>
      <c r="DN329" s="140"/>
      <c r="DO329" s="140"/>
      <c r="DP329" s="140"/>
      <c r="DQ329" s="140"/>
      <c r="DR329" s="140"/>
      <c r="DS329" s="140"/>
      <c r="DT329" s="140"/>
      <c r="DU329" s="140"/>
      <c r="DV329" s="140"/>
      <c r="DW329" s="140"/>
      <c r="DX329" s="140"/>
      <c r="DY329" s="140"/>
      <c r="DZ329" s="140"/>
      <c r="EA329" s="140"/>
      <c r="EB329" s="140"/>
      <c r="EC329" s="140"/>
      <c r="ED329" s="140"/>
      <c r="EE329" s="140"/>
      <c r="EF329" s="140"/>
      <c r="EG329" s="140"/>
      <c r="EH329" s="140"/>
      <c r="EI329" s="140"/>
      <c r="EJ329" s="140"/>
      <c r="EK329" s="140"/>
      <c r="EL329" s="140"/>
      <c r="EM329" s="140"/>
      <c r="EN329" s="140"/>
      <c r="EO329" s="140"/>
      <c r="EP329" s="140"/>
      <c r="EQ329" s="140"/>
      <c r="ER329" s="140"/>
      <c r="ES329" s="140"/>
      <c r="ET329" s="140"/>
      <c r="EU329" s="140"/>
      <c r="EV329" s="140"/>
      <c r="EW329" s="140"/>
      <c r="EX329" s="140"/>
      <c r="EY329" s="140"/>
      <c r="EZ329" s="140"/>
      <c r="FA329" s="140"/>
      <c r="FB329" s="140"/>
      <c r="FC329" s="140"/>
      <c r="FD329" s="140"/>
      <c r="FE329" s="140"/>
      <c r="FF329" s="140"/>
      <c r="FG329" s="140"/>
      <c r="FH329" s="140"/>
      <c r="FI329" s="140"/>
      <c r="FJ329" s="140"/>
      <c r="FK329" s="140"/>
      <c r="FL329" s="140"/>
      <c r="FM329" s="140"/>
      <c r="FN329" s="140"/>
      <c r="FO329" s="140"/>
      <c r="FP329" s="140"/>
      <c r="FQ329" s="140"/>
      <c r="FR329" s="140"/>
      <c r="FS329" s="140"/>
      <c r="FT329" s="140"/>
      <c r="FU329" s="140"/>
      <c r="FV329" s="140"/>
      <c r="FW329" s="140"/>
      <c r="FX329" s="140"/>
      <c r="FY329" s="140"/>
      <c r="FZ329" s="140"/>
      <c r="GA329" s="140"/>
      <c r="GB329" s="140"/>
      <c r="GC329" s="140"/>
      <c r="GD329" s="140"/>
      <c r="GE329" s="140"/>
      <c r="GF329" s="140"/>
      <c r="GG329" s="140"/>
      <c r="GH329" s="140"/>
      <c r="GI329" s="140"/>
      <c r="GJ329" s="140"/>
      <c r="GK329" s="140"/>
      <c r="GL329" s="140"/>
      <c r="GM329" s="140"/>
      <c r="GN329" s="140"/>
      <c r="GO329" s="140"/>
      <c r="GP329" s="140"/>
      <c r="GQ329" s="140"/>
      <c r="GR329" s="140"/>
      <c r="GS329" s="140"/>
      <c r="GT329" s="140"/>
      <c r="GU329" s="140"/>
      <c r="GV329" s="140"/>
      <c r="GW329" s="140"/>
      <c r="GX329" s="140"/>
      <c r="GY329" s="140"/>
      <c r="GZ329" s="140"/>
      <c r="HA329" s="140"/>
      <c r="HB329" s="140"/>
      <c r="HC329" s="140"/>
      <c r="HD329" s="140"/>
      <c r="HE329" s="140"/>
      <c r="HF329" s="140"/>
      <c r="HG329" s="140"/>
      <c r="HH329" s="140"/>
      <c r="HI329" s="140"/>
      <c r="HJ329" s="140"/>
      <c r="HK329" s="140"/>
      <c r="HL329" s="140"/>
      <c r="HM329" s="140"/>
      <c r="HN329" s="140"/>
      <c r="HO329" s="140"/>
      <c r="HP329" s="140"/>
      <c r="HQ329" s="140"/>
      <c r="HR329" s="140"/>
      <c r="HS329" s="140"/>
    </row>
    <row r="330" spans="1:244" s="138" customFormat="1">
      <c r="A330" s="97" t="s">
        <v>2533</v>
      </c>
      <c r="B330" s="97"/>
      <c r="C330" s="117" t="s">
        <v>1655</v>
      </c>
      <c r="D330" s="136" t="s">
        <v>29</v>
      </c>
      <c r="E330" s="60">
        <v>25575.49</v>
      </c>
      <c r="F330" s="60">
        <v>18000</v>
      </c>
      <c r="G330" s="60">
        <v>12800</v>
      </c>
      <c r="H330" s="60">
        <v>9000</v>
      </c>
      <c r="I330" s="60">
        <v>9500</v>
      </c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  <c r="BV330" s="140"/>
      <c r="BW330" s="140"/>
      <c r="BX330" s="140"/>
      <c r="BY330" s="140"/>
      <c r="BZ330" s="140"/>
      <c r="CA330" s="140"/>
      <c r="CB330" s="140"/>
      <c r="CC330" s="140"/>
      <c r="CD330" s="140"/>
      <c r="CE330" s="140"/>
      <c r="CF330" s="140"/>
      <c r="CG330" s="140"/>
      <c r="CH330" s="140"/>
      <c r="CI330" s="140"/>
      <c r="CJ330" s="140"/>
      <c r="CK330" s="140"/>
      <c r="CL330" s="140"/>
      <c r="CM330" s="140"/>
      <c r="CN330" s="140"/>
      <c r="CO330" s="140"/>
      <c r="CP330" s="140"/>
      <c r="CQ330" s="140"/>
      <c r="CR330" s="140"/>
      <c r="CS330" s="140"/>
      <c r="CT330" s="140"/>
      <c r="CU330" s="140"/>
      <c r="CV330" s="140"/>
      <c r="CW330" s="140"/>
      <c r="CX330" s="140"/>
      <c r="CY330" s="140"/>
      <c r="CZ330" s="140"/>
      <c r="DA330" s="140"/>
      <c r="DB330" s="140"/>
      <c r="DC330" s="140"/>
      <c r="DD330" s="140"/>
      <c r="DE330" s="140"/>
      <c r="DF330" s="140"/>
      <c r="DG330" s="140"/>
      <c r="DH330" s="140"/>
      <c r="DI330" s="140"/>
      <c r="DJ330" s="140"/>
      <c r="DK330" s="140"/>
      <c r="DL330" s="140"/>
      <c r="DM330" s="140"/>
      <c r="DN330" s="140"/>
      <c r="DO330" s="140"/>
      <c r="DP330" s="140"/>
      <c r="DQ330" s="140"/>
      <c r="DR330" s="140"/>
      <c r="DS330" s="140"/>
      <c r="DT330" s="140"/>
      <c r="DU330" s="140"/>
      <c r="DV330" s="140"/>
      <c r="DW330" s="140"/>
      <c r="DX330" s="140"/>
      <c r="DY330" s="140"/>
      <c r="DZ330" s="140"/>
      <c r="EA330" s="140"/>
      <c r="EB330" s="140"/>
      <c r="EC330" s="140"/>
      <c r="ED330" s="140"/>
      <c r="EE330" s="140"/>
      <c r="EF330" s="140"/>
      <c r="EG330" s="140"/>
      <c r="EH330" s="140"/>
      <c r="EI330" s="140"/>
      <c r="EJ330" s="140"/>
      <c r="EK330" s="140"/>
      <c r="EL330" s="140"/>
      <c r="EM330" s="140"/>
      <c r="EN330" s="140"/>
      <c r="EO330" s="140"/>
      <c r="EP330" s="140"/>
      <c r="EQ330" s="140"/>
      <c r="ER330" s="140"/>
      <c r="ES330" s="140"/>
      <c r="ET330" s="140"/>
      <c r="EU330" s="140"/>
      <c r="EV330" s="140"/>
      <c r="EW330" s="140"/>
      <c r="EX330" s="140"/>
      <c r="EY330" s="140"/>
      <c r="EZ330" s="140"/>
      <c r="FA330" s="140"/>
      <c r="FB330" s="140"/>
      <c r="FC330" s="140"/>
      <c r="FD330" s="140"/>
      <c r="FE330" s="140"/>
      <c r="FF330" s="140"/>
      <c r="FG330" s="140"/>
      <c r="FH330" s="140"/>
      <c r="FI330" s="140"/>
      <c r="FJ330" s="140"/>
      <c r="FK330" s="140"/>
      <c r="FL330" s="140"/>
      <c r="FM330" s="140"/>
      <c r="FN330" s="140"/>
      <c r="FO330" s="140"/>
      <c r="FP330" s="140"/>
      <c r="FQ330" s="140"/>
      <c r="FR330" s="140"/>
      <c r="FS330" s="140"/>
      <c r="FT330" s="140"/>
      <c r="FU330" s="140"/>
      <c r="FV330" s="140"/>
      <c r="FW330" s="140"/>
      <c r="FX330" s="140"/>
      <c r="FY330" s="140"/>
      <c r="FZ330" s="140"/>
      <c r="GA330" s="140"/>
      <c r="GB330" s="140"/>
      <c r="GC330" s="140"/>
      <c r="GD330" s="140"/>
      <c r="GE330" s="140"/>
      <c r="GF330" s="140"/>
      <c r="GG330" s="140"/>
      <c r="GH330" s="140"/>
      <c r="GI330" s="140"/>
      <c r="GJ330" s="140"/>
      <c r="GK330" s="140"/>
      <c r="GL330" s="140"/>
      <c r="GM330" s="140"/>
      <c r="GN330" s="140"/>
      <c r="GO330" s="140"/>
      <c r="GP330" s="140"/>
      <c r="GQ330" s="140"/>
      <c r="GR330" s="140"/>
      <c r="GS330" s="140"/>
      <c r="GT330" s="140"/>
      <c r="GU330" s="140"/>
      <c r="GV330" s="140"/>
      <c r="GW330" s="140"/>
      <c r="GX330" s="140"/>
      <c r="GY330" s="140"/>
      <c r="GZ330" s="140"/>
      <c r="HA330" s="140"/>
      <c r="HB330" s="140"/>
      <c r="HC330" s="140"/>
      <c r="HD330" s="140"/>
      <c r="HE330" s="140"/>
      <c r="HF330" s="140"/>
      <c r="HG330" s="140"/>
      <c r="HH330" s="140"/>
      <c r="HI330" s="140"/>
      <c r="HJ330" s="140"/>
      <c r="HK330" s="140"/>
      <c r="HL330" s="140"/>
      <c r="HM330" s="140"/>
      <c r="HN330" s="140"/>
      <c r="HO330" s="140"/>
      <c r="HP330" s="140"/>
      <c r="HQ330" s="140"/>
      <c r="HR330" s="140"/>
      <c r="HS330" s="140"/>
    </row>
    <row r="331" spans="1:244" s="20" customFormat="1" ht="18" customHeight="1">
      <c r="A331" s="99" t="s">
        <v>2534</v>
      </c>
      <c r="B331" s="99"/>
      <c r="C331" s="116" t="s">
        <v>2535</v>
      </c>
      <c r="D331" s="136"/>
      <c r="E331" s="58">
        <f>E332</f>
        <v>38988473.759999998</v>
      </c>
      <c r="F331" s="58">
        <f>F332</f>
        <v>25803690</v>
      </c>
      <c r="G331" s="58">
        <f>G332</f>
        <v>24190500</v>
      </c>
      <c r="H331" s="58">
        <f>H332</f>
        <v>22613900</v>
      </c>
      <c r="I331" s="58">
        <f>I332</f>
        <v>23801600</v>
      </c>
      <c r="HT331" s="106"/>
      <c r="HU331" s="106"/>
      <c r="HV331" s="106"/>
      <c r="HW331" s="106"/>
      <c r="HX331" s="106"/>
      <c r="HY331" s="106"/>
      <c r="HZ331" s="106"/>
      <c r="IA331" s="106"/>
      <c r="IB331" s="106"/>
      <c r="IC331" s="106"/>
      <c r="ID331" s="106"/>
      <c r="IE331" s="106"/>
      <c r="IF331" s="106"/>
      <c r="IG331" s="106"/>
      <c r="IH331" s="106"/>
      <c r="II331" s="106"/>
      <c r="IJ331" s="106"/>
    </row>
    <row r="332" spans="1:244" s="20" customFormat="1" ht="25.5" customHeight="1">
      <c r="A332" s="99" t="s">
        <v>2536</v>
      </c>
      <c r="B332" s="99"/>
      <c r="C332" s="116" t="s">
        <v>2537</v>
      </c>
      <c r="D332" s="136"/>
      <c r="E332" s="58">
        <f>SUM(E333:E336)</f>
        <v>38988473.759999998</v>
      </c>
      <c r="F332" s="58">
        <f>SUM(F333:F336)</f>
        <v>25803690</v>
      </c>
      <c r="G332" s="58">
        <f>SUM(G333:G336)</f>
        <v>24190500</v>
      </c>
      <c r="H332" s="58">
        <f>SUM(H333:H336)</f>
        <v>22613900</v>
      </c>
      <c r="I332" s="58">
        <f>SUM(I333:I336)</f>
        <v>23801600</v>
      </c>
      <c r="HT332" s="106"/>
      <c r="HU332" s="106"/>
      <c r="HV332" s="106"/>
      <c r="HW332" s="106"/>
      <c r="HX332" s="106"/>
      <c r="HY332" s="106"/>
      <c r="HZ332" s="106"/>
      <c r="IA332" s="106"/>
      <c r="IB332" s="106"/>
      <c r="IC332" s="106"/>
      <c r="ID332" s="106"/>
      <c r="IE332" s="106"/>
      <c r="IF332" s="106"/>
      <c r="IG332" s="106"/>
      <c r="IH332" s="106"/>
      <c r="II332" s="106"/>
      <c r="IJ332" s="106"/>
    </row>
    <row r="333" spans="1:244" s="138" customFormat="1" hidden="1">
      <c r="A333" s="97" t="s">
        <v>2538</v>
      </c>
      <c r="B333" s="97"/>
      <c r="C333" s="117" t="s">
        <v>710</v>
      </c>
      <c r="D333" s="136" t="s">
        <v>173</v>
      </c>
      <c r="E333" s="60">
        <v>35980331.280000001</v>
      </c>
      <c r="F333" s="60">
        <v>23770490</v>
      </c>
      <c r="G333" s="60">
        <v>22286800</v>
      </c>
      <c r="H333" s="60">
        <v>20834100</v>
      </c>
      <c r="I333" s="60">
        <v>21928000</v>
      </c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  <c r="BZ333" s="140"/>
      <c r="CA333" s="140"/>
      <c r="CB333" s="140"/>
      <c r="CC333" s="140"/>
      <c r="CD333" s="140"/>
      <c r="CE333" s="140"/>
      <c r="CF333" s="140"/>
      <c r="CG333" s="140"/>
      <c r="CH333" s="140"/>
      <c r="CI333" s="140"/>
      <c r="CJ333" s="140"/>
      <c r="CK333" s="140"/>
      <c r="CL333" s="140"/>
      <c r="CM333" s="140"/>
      <c r="CN333" s="140"/>
      <c r="CO333" s="140"/>
      <c r="CP333" s="140"/>
      <c r="CQ333" s="140"/>
      <c r="CR333" s="140"/>
      <c r="CS333" s="140"/>
      <c r="CT333" s="140"/>
      <c r="CU333" s="140"/>
      <c r="CV333" s="140"/>
      <c r="CW333" s="140"/>
      <c r="CX333" s="140"/>
      <c r="CY333" s="140"/>
      <c r="CZ333" s="140"/>
      <c r="DA333" s="140"/>
      <c r="DB333" s="140"/>
      <c r="DC333" s="140"/>
      <c r="DD333" s="140"/>
      <c r="DE333" s="140"/>
      <c r="DF333" s="140"/>
      <c r="DG333" s="140"/>
      <c r="DH333" s="140"/>
      <c r="DI333" s="140"/>
      <c r="DJ333" s="140"/>
      <c r="DK333" s="140"/>
      <c r="DL333" s="140"/>
      <c r="DM333" s="140"/>
      <c r="DN333" s="140"/>
      <c r="DO333" s="140"/>
      <c r="DP333" s="140"/>
      <c r="DQ333" s="140"/>
      <c r="DR333" s="140"/>
      <c r="DS333" s="140"/>
      <c r="DT333" s="140"/>
      <c r="DU333" s="140"/>
      <c r="DV333" s="140"/>
      <c r="DW333" s="140"/>
      <c r="DX333" s="140"/>
      <c r="DY333" s="140"/>
      <c r="DZ333" s="140"/>
      <c r="EA333" s="140"/>
      <c r="EB333" s="140"/>
      <c r="EC333" s="140"/>
      <c r="ED333" s="140"/>
      <c r="EE333" s="140"/>
      <c r="EF333" s="140"/>
      <c r="EG333" s="140"/>
      <c r="EH333" s="140"/>
      <c r="EI333" s="140"/>
      <c r="EJ333" s="140"/>
      <c r="EK333" s="140"/>
      <c r="EL333" s="140"/>
      <c r="EM333" s="140"/>
      <c r="EN333" s="140"/>
      <c r="EO333" s="140"/>
      <c r="EP333" s="140"/>
      <c r="EQ333" s="140"/>
      <c r="ER333" s="140"/>
      <c r="ES333" s="140"/>
      <c r="ET333" s="140"/>
      <c r="EU333" s="140"/>
      <c r="EV333" s="140"/>
      <c r="EW333" s="140"/>
      <c r="EX333" s="140"/>
      <c r="EY333" s="140"/>
      <c r="EZ333" s="140"/>
      <c r="FA333" s="140"/>
      <c r="FB333" s="140"/>
      <c r="FC333" s="140"/>
      <c r="FD333" s="140"/>
      <c r="FE333" s="140"/>
      <c r="FF333" s="140"/>
      <c r="FG333" s="140"/>
      <c r="FH333" s="140"/>
      <c r="FI333" s="140"/>
      <c r="FJ333" s="140"/>
      <c r="FK333" s="140"/>
      <c r="FL333" s="140"/>
      <c r="FM333" s="140"/>
      <c r="FN333" s="140"/>
      <c r="FO333" s="140"/>
      <c r="FP333" s="140"/>
      <c r="FQ333" s="140"/>
      <c r="FR333" s="140"/>
      <c r="FS333" s="140"/>
      <c r="FT333" s="140"/>
      <c r="FU333" s="140"/>
      <c r="FV333" s="140"/>
      <c r="FW333" s="140"/>
      <c r="FX333" s="140"/>
      <c r="FY333" s="140"/>
      <c r="FZ333" s="140"/>
      <c r="GA333" s="140"/>
      <c r="GB333" s="140"/>
      <c r="GC333" s="140"/>
      <c r="GD333" s="140"/>
      <c r="GE333" s="140"/>
      <c r="GF333" s="140"/>
      <c r="GG333" s="140"/>
      <c r="GH333" s="140"/>
      <c r="GI333" s="140"/>
      <c r="GJ333" s="140"/>
      <c r="GK333" s="140"/>
      <c r="GL333" s="140"/>
      <c r="GM333" s="140"/>
      <c r="GN333" s="140"/>
      <c r="GO333" s="140"/>
      <c r="GP333" s="140"/>
      <c r="GQ333" s="140"/>
      <c r="GR333" s="140"/>
      <c r="GS333" s="140"/>
      <c r="GT333" s="140"/>
      <c r="GU333" s="140"/>
      <c r="GV333" s="140"/>
      <c r="GW333" s="140"/>
      <c r="GX333" s="140"/>
      <c r="GY333" s="140"/>
      <c r="GZ333" s="140"/>
      <c r="HA333" s="140"/>
      <c r="HB333" s="140"/>
      <c r="HC333" s="140"/>
      <c r="HD333" s="140"/>
      <c r="HE333" s="140"/>
      <c r="HF333" s="140"/>
      <c r="HG333" s="140"/>
      <c r="HH333" s="140"/>
      <c r="HI333" s="140"/>
      <c r="HJ333" s="140"/>
      <c r="HK333" s="140"/>
      <c r="HL333" s="140"/>
      <c r="HM333" s="140"/>
      <c r="HN333" s="140"/>
      <c r="HO333" s="140"/>
      <c r="HP333" s="140"/>
      <c r="HQ333" s="140"/>
      <c r="HR333" s="140"/>
      <c r="HS333" s="140"/>
    </row>
    <row r="334" spans="1:244" s="138" customFormat="1" hidden="1">
      <c r="A334" s="97" t="s">
        <v>2539</v>
      </c>
      <c r="B334" s="97"/>
      <c r="C334" s="117" t="s">
        <v>712</v>
      </c>
      <c r="D334" s="136" t="s">
        <v>173</v>
      </c>
      <c r="E334" s="60">
        <v>265493.78999999998</v>
      </c>
      <c r="F334" s="60">
        <v>276400</v>
      </c>
      <c r="G334" s="60">
        <v>258800</v>
      </c>
      <c r="H334" s="60">
        <v>242000</v>
      </c>
      <c r="I334" s="60">
        <v>255000</v>
      </c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  <c r="BZ334" s="140"/>
      <c r="CA334" s="140"/>
      <c r="CB334" s="140"/>
      <c r="CC334" s="140"/>
      <c r="CD334" s="140"/>
      <c r="CE334" s="140"/>
      <c r="CF334" s="140"/>
      <c r="CG334" s="140"/>
      <c r="CH334" s="140"/>
      <c r="CI334" s="140"/>
      <c r="CJ334" s="140"/>
      <c r="CK334" s="140"/>
      <c r="CL334" s="140"/>
      <c r="CM334" s="140"/>
      <c r="CN334" s="140"/>
      <c r="CO334" s="140"/>
      <c r="CP334" s="140"/>
      <c r="CQ334" s="140"/>
      <c r="CR334" s="140"/>
      <c r="CS334" s="140"/>
      <c r="CT334" s="140"/>
      <c r="CU334" s="140"/>
      <c r="CV334" s="140"/>
      <c r="CW334" s="140"/>
      <c r="CX334" s="140"/>
      <c r="CY334" s="140"/>
      <c r="CZ334" s="140"/>
      <c r="DA334" s="140"/>
      <c r="DB334" s="140"/>
      <c r="DC334" s="140"/>
      <c r="DD334" s="140"/>
      <c r="DE334" s="140"/>
      <c r="DF334" s="140"/>
      <c r="DG334" s="140"/>
      <c r="DH334" s="140"/>
      <c r="DI334" s="140"/>
      <c r="DJ334" s="140"/>
      <c r="DK334" s="140"/>
      <c r="DL334" s="140"/>
      <c r="DM334" s="140"/>
      <c r="DN334" s="140"/>
      <c r="DO334" s="140"/>
      <c r="DP334" s="140"/>
      <c r="DQ334" s="140"/>
      <c r="DR334" s="140"/>
      <c r="DS334" s="140"/>
      <c r="DT334" s="140"/>
      <c r="DU334" s="140"/>
      <c r="DV334" s="140"/>
      <c r="DW334" s="140"/>
      <c r="DX334" s="140"/>
      <c r="DY334" s="140"/>
      <c r="DZ334" s="140"/>
      <c r="EA334" s="140"/>
      <c r="EB334" s="140"/>
      <c r="EC334" s="140"/>
      <c r="ED334" s="140"/>
      <c r="EE334" s="140"/>
      <c r="EF334" s="140"/>
      <c r="EG334" s="140"/>
      <c r="EH334" s="140"/>
      <c r="EI334" s="140"/>
      <c r="EJ334" s="140"/>
      <c r="EK334" s="140"/>
      <c r="EL334" s="140"/>
      <c r="EM334" s="140"/>
      <c r="EN334" s="140"/>
      <c r="EO334" s="140"/>
      <c r="EP334" s="140"/>
      <c r="EQ334" s="140"/>
      <c r="ER334" s="140"/>
      <c r="ES334" s="140"/>
      <c r="ET334" s="140"/>
      <c r="EU334" s="140"/>
      <c r="EV334" s="140"/>
      <c r="EW334" s="140"/>
      <c r="EX334" s="140"/>
      <c r="EY334" s="140"/>
      <c r="EZ334" s="140"/>
      <c r="FA334" s="140"/>
      <c r="FB334" s="140"/>
      <c r="FC334" s="140"/>
      <c r="FD334" s="140"/>
      <c r="FE334" s="140"/>
      <c r="FF334" s="140"/>
      <c r="FG334" s="140"/>
      <c r="FH334" s="140"/>
      <c r="FI334" s="140"/>
      <c r="FJ334" s="140"/>
      <c r="FK334" s="140"/>
      <c r="FL334" s="140"/>
      <c r="FM334" s="140"/>
      <c r="FN334" s="140"/>
      <c r="FO334" s="140"/>
      <c r="FP334" s="140"/>
      <c r="FQ334" s="140"/>
      <c r="FR334" s="140"/>
      <c r="FS334" s="140"/>
      <c r="FT334" s="140"/>
      <c r="FU334" s="140"/>
      <c r="FV334" s="140"/>
      <c r="FW334" s="140"/>
      <c r="FX334" s="140"/>
      <c r="FY334" s="140"/>
      <c r="FZ334" s="140"/>
      <c r="GA334" s="140"/>
      <c r="GB334" s="140"/>
      <c r="GC334" s="140"/>
      <c r="GD334" s="140"/>
      <c r="GE334" s="140"/>
      <c r="GF334" s="140"/>
      <c r="GG334" s="140"/>
      <c r="GH334" s="140"/>
      <c r="GI334" s="140"/>
      <c r="GJ334" s="140"/>
      <c r="GK334" s="140"/>
      <c r="GL334" s="140"/>
      <c r="GM334" s="140"/>
      <c r="GN334" s="140"/>
      <c r="GO334" s="140"/>
      <c r="GP334" s="140"/>
      <c r="GQ334" s="140"/>
      <c r="GR334" s="140"/>
      <c r="GS334" s="140"/>
      <c r="GT334" s="140"/>
      <c r="GU334" s="140"/>
      <c r="GV334" s="140"/>
      <c r="GW334" s="140"/>
      <c r="GX334" s="140"/>
      <c r="GY334" s="140"/>
      <c r="GZ334" s="140"/>
      <c r="HA334" s="140"/>
      <c r="HB334" s="140"/>
      <c r="HC334" s="140"/>
      <c r="HD334" s="140"/>
      <c r="HE334" s="140"/>
      <c r="HF334" s="140"/>
      <c r="HG334" s="140"/>
      <c r="HH334" s="140"/>
      <c r="HI334" s="140"/>
      <c r="HJ334" s="140"/>
      <c r="HK334" s="140"/>
      <c r="HL334" s="140"/>
      <c r="HM334" s="140"/>
      <c r="HN334" s="140"/>
      <c r="HO334" s="140"/>
      <c r="HP334" s="140"/>
      <c r="HQ334" s="140"/>
      <c r="HR334" s="140"/>
      <c r="HS334" s="140"/>
    </row>
    <row r="335" spans="1:244" s="140" customFormat="1" ht="18" hidden="1">
      <c r="A335" s="97" t="s">
        <v>2540</v>
      </c>
      <c r="B335" s="97"/>
      <c r="C335" s="117" t="s">
        <v>714</v>
      </c>
      <c r="D335" s="136" t="s">
        <v>173</v>
      </c>
      <c r="E335" s="60">
        <v>430720.37</v>
      </c>
      <c r="F335" s="60">
        <v>343600</v>
      </c>
      <c r="G335" s="60">
        <v>321700</v>
      </c>
      <c r="H335" s="60">
        <v>300800</v>
      </c>
      <c r="I335" s="60">
        <v>316600</v>
      </c>
      <c r="HT335" s="138"/>
      <c r="HU335" s="138"/>
      <c r="HV335" s="138"/>
      <c r="HW335" s="138"/>
      <c r="HX335" s="138"/>
      <c r="HY335" s="138"/>
      <c r="HZ335" s="138"/>
      <c r="IA335" s="138"/>
      <c r="IB335" s="138"/>
      <c r="IC335" s="138"/>
      <c r="ID335" s="138"/>
      <c r="IE335" s="138"/>
      <c r="IF335" s="138"/>
      <c r="IG335" s="138"/>
      <c r="IH335" s="138"/>
      <c r="II335" s="138"/>
      <c r="IJ335" s="138"/>
    </row>
    <row r="336" spans="1:244" s="140" customFormat="1" hidden="1">
      <c r="A336" s="97" t="s">
        <v>2541</v>
      </c>
      <c r="B336" s="97"/>
      <c r="C336" s="117" t="s">
        <v>1657</v>
      </c>
      <c r="D336" s="136" t="s">
        <v>173</v>
      </c>
      <c r="E336" s="60">
        <v>2311928.3199999998</v>
      </c>
      <c r="F336" s="60">
        <v>1413200</v>
      </c>
      <c r="G336" s="60">
        <v>1323200</v>
      </c>
      <c r="H336" s="60">
        <v>1237000</v>
      </c>
      <c r="I336" s="60">
        <v>1302000</v>
      </c>
      <c r="HT336" s="138"/>
      <c r="HU336" s="138"/>
      <c r="HV336" s="138"/>
      <c r="HW336" s="138"/>
      <c r="HX336" s="138"/>
      <c r="HY336" s="138"/>
      <c r="HZ336" s="138"/>
      <c r="IA336" s="138"/>
      <c r="IB336" s="138"/>
      <c r="IC336" s="138"/>
      <c r="ID336" s="138"/>
      <c r="IE336" s="138"/>
      <c r="IF336" s="138"/>
      <c r="IG336" s="138"/>
      <c r="IH336" s="138"/>
      <c r="II336" s="138"/>
      <c r="IJ336" s="138"/>
    </row>
    <row r="337" spans="1:244" s="140" customFormat="1">
      <c r="A337" s="99" t="s">
        <v>2542</v>
      </c>
      <c r="B337" s="99"/>
      <c r="C337" s="116" t="s">
        <v>2543</v>
      </c>
      <c r="D337" s="116"/>
      <c r="E337" s="58">
        <f>E338</f>
        <v>591.78</v>
      </c>
      <c r="F337" s="116"/>
      <c r="G337" s="116"/>
      <c r="H337" s="116"/>
      <c r="I337" s="116"/>
      <c r="HT337" s="138"/>
      <c r="HU337" s="138"/>
      <c r="HV337" s="138"/>
      <c r="HW337" s="138"/>
      <c r="HX337" s="138"/>
      <c r="HY337" s="138"/>
      <c r="HZ337" s="138"/>
      <c r="IA337" s="138"/>
      <c r="IB337" s="138"/>
      <c r="IC337" s="138"/>
      <c r="ID337" s="138"/>
      <c r="IE337" s="138"/>
      <c r="IF337" s="138"/>
      <c r="IG337" s="138"/>
      <c r="IH337" s="138"/>
      <c r="II337" s="138"/>
      <c r="IJ337" s="138"/>
    </row>
    <row r="338" spans="1:244" s="140" customFormat="1">
      <c r="A338" s="97" t="s">
        <v>2544</v>
      </c>
      <c r="B338" s="97"/>
      <c r="C338" s="117" t="s">
        <v>2543</v>
      </c>
      <c r="D338" s="117"/>
      <c r="E338" s="60">
        <f>E339</f>
        <v>591.78</v>
      </c>
      <c r="F338" s="117"/>
      <c r="G338" s="117"/>
      <c r="H338" s="117"/>
      <c r="I338" s="117"/>
      <c r="HT338" s="138"/>
      <c r="HU338" s="138"/>
      <c r="HV338" s="138"/>
      <c r="HW338" s="138"/>
      <c r="HX338" s="138"/>
      <c r="HY338" s="138"/>
      <c r="HZ338" s="138"/>
      <c r="IA338" s="138"/>
      <c r="IB338" s="138"/>
      <c r="IC338" s="138"/>
      <c r="ID338" s="138"/>
      <c r="IE338" s="138"/>
      <c r="IF338" s="138"/>
      <c r="IG338" s="138"/>
      <c r="IH338" s="138"/>
      <c r="II338" s="138"/>
      <c r="IJ338" s="138"/>
    </row>
    <row r="339" spans="1:244" s="140" customFormat="1">
      <c r="A339" s="97" t="s">
        <v>2545</v>
      </c>
      <c r="B339" s="97"/>
      <c r="C339" s="117" t="s">
        <v>2546</v>
      </c>
      <c r="D339" s="139" t="s">
        <v>29</v>
      </c>
      <c r="E339" s="60">
        <v>591.78</v>
      </c>
      <c r="F339" s="117"/>
      <c r="G339" s="117"/>
      <c r="H339" s="117"/>
      <c r="I339" s="117"/>
      <c r="HT339" s="138"/>
      <c r="HU339" s="138"/>
      <c r="HV339" s="138"/>
      <c r="HW339" s="138"/>
      <c r="HX339" s="138"/>
      <c r="HY339" s="138"/>
      <c r="HZ339" s="138"/>
      <c r="IA339" s="138"/>
      <c r="IB339" s="138"/>
      <c r="IC339" s="138"/>
      <c r="ID339" s="138"/>
      <c r="IE339" s="138"/>
      <c r="IF339" s="138"/>
      <c r="IG339" s="138"/>
      <c r="IH339" s="138"/>
      <c r="II339" s="138"/>
      <c r="IJ339" s="138"/>
    </row>
    <row r="340" spans="1:244" s="20" customFormat="1" ht="13.5" customHeight="1">
      <c r="A340" s="99" t="s">
        <v>2547</v>
      </c>
      <c r="B340" s="99" t="s">
        <v>2548</v>
      </c>
      <c r="C340" s="116" t="s">
        <v>2548</v>
      </c>
      <c r="D340" s="136"/>
      <c r="E340" s="58">
        <f t="shared" ref="E340:F343" si="5">E341</f>
        <v>433117.88</v>
      </c>
      <c r="F340" s="58">
        <f t="shared" si="5"/>
        <v>1500000</v>
      </c>
      <c r="G340" s="58">
        <f t="shared" ref="G340:I343" si="6">G341</f>
        <v>1956000</v>
      </c>
      <c r="H340" s="58">
        <f t="shared" si="6"/>
        <v>2550000</v>
      </c>
      <c r="I340" s="58">
        <f t="shared" si="6"/>
        <v>2680000</v>
      </c>
      <c r="HT340" s="106"/>
      <c r="HU340" s="106"/>
      <c r="HV340" s="106"/>
      <c r="HW340" s="106"/>
      <c r="HX340" s="106"/>
      <c r="HY340" s="106"/>
      <c r="HZ340" s="106"/>
      <c r="IA340" s="106"/>
      <c r="IB340" s="106"/>
      <c r="IC340" s="106"/>
      <c r="ID340" s="106"/>
      <c r="IE340" s="106"/>
      <c r="IF340" s="106"/>
      <c r="IG340" s="106"/>
      <c r="IH340" s="106"/>
      <c r="II340" s="106"/>
      <c r="IJ340" s="106"/>
    </row>
    <row r="341" spans="1:244" ht="19.5" customHeight="1">
      <c r="A341" s="99" t="s">
        <v>2549</v>
      </c>
      <c r="B341" s="99" t="s">
        <v>2550</v>
      </c>
      <c r="C341" s="116" t="s">
        <v>2550</v>
      </c>
      <c r="D341" s="136"/>
      <c r="E341" s="58">
        <f t="shared" si="5"/>
        <v>433117.88</v>
      </c>
      <c r="F341" s="58">
        <f t="shared" si="5"/>
        <v>1500000</v>
      </c>
      <c r="G341" s="58">
        <f t="shared" si="6"/>
        <v>1956000</v>
      </c>
      <c r="H341" s="58">
        <f t="shared" si="6"/>
        <v>2550000</v>
      </c>
      <c r="I341" s="58">
        <f t="shared" si="6"/>
        <v>2680000</v>
      </c>
    </row>
    <row r="342" spans="1:244" s="20" customFormat="1" ht="18.75" customHeight="1">
      <c r="A342" s="99" t="s">
        <v>2551</v>
      </c>
      <c r="B342" s="99" t="s">
        <v>2550</v>
      </c>
      <c r="C342" s="116" t="s">
        <v>2550</v>
      </c>
      <c r="D342" s="136"/>
      <c r="E342" s="58">
        <f t="shared" si="5"/>
        <v>433117.88</v>
      </c>
      <c r="F342" s="58">
        <f t="shared" si="5"/>
        <v>1500000</v>
      </c>
      <c r="G342" s="58">
        <f t="shared" si="6"/>
        <v>1956000</v>
      </c>
      <c r="H342" s="58">
        <f t="shared" si="6"/>
        <v>2550000</v>
      </c>
      <c r="I342" s="58">
        <f t="shared" si="6"/>
        <v>2680000</v>
      </c>
      <c r="HT342" s="106"/>
      <c r="HU342" s="106"/>
      <c r="HV342" s="106"/>
      <c r="HW342" s="106"/>
      <c r="HX342" s="106"/>
      <c r="HY342" s="106"/>
      <c r="HZ342" s="106"/>
      <c r="IA342" s="106"/>
      <c r="IB342" s="106"/>
      <c r="IC342" s="106"/>
      <c r="ID342" s="106"/>
      <c r="IE342" s="106"/>
      <c r="IF342" s="106"/>
      <c r="IG342" s="106"/>
      <c r="IH342" s="106"/>
      <c r="II342" s="106"/>
      <c r="IJ342" s="106"/>
    </row>
    <row r="343" spans="1:244" s="20" customFormat="1" ht="21.75" customHeight="1">
      <c r="A343" s="99" t="s">
        <v>2552</v>
      </c>
      <c r="B343" s="99" t="s">
        <v>2553</v>
      </c>
      <c r="C343" s="116" t="s">
        <v>2554</v>
      </c>
      <c r="D343" s="136"/>
      <c r="E343" s="58">
        <f t="shared" si="5"/>
        <v>433117.88</v>
      </c>
      <c r="F343" s="58">
        <f t="shared" si="5"/>
        <v>1500000</v>
      </c>
      <c r="G343" s="58">
        <f t="shared" si="6"/>
        <v>1956000</v>
      </c>
      <c r="H343" s="58">
        <f t="shared" si="6"/>
        <v>2550000</v>
      </c>
      <c r="I343" s="58">
        <f t="shared" si="6"/>
        <v>2680000</v>
      </c>
      <c r="HT343" s="106"/>
      <c r="HU343" s="106"/>
      <c r="HV343" s="106"/>
      <c r="HW343" s="106"/>
      <c r="HX343" s="106"/>
      <c r="HY343" s="106"/>
      <c r="HZ343" s="106"/>
      <c r="IA343" s="106"/>
      <c r="IB343" s="106"/>
      <c r="IC343" s="106"/>
      <c r="ID343" s="106"/>
      <c r="IE343" s="106"/>
      <c r="IF343" s="106"/>
      <c r="IG343" s="106"/>
      <c r="IH343" s="106"/>
      <c r="II343" s="106"/>
      <c r="IJ343" s="106"/>
    </row>
    <row r="344" spans="1:244" s="140" customFormat="1" ht="22.5">
      <c r="A344" s="99" t="s">
        <v>2555</v>
      </c>
      <c r="B344" s="99" t="s">
        <v>2553</v>
      </c>
      <c r="C344" s="116" t="s">
        <v>2556</v>
      </c>
      <c r="D344" s="136" t="s">
        <v>29</v>
      </c>
      <c r="E344" s="60">
        <v>433117.88</v>
      </c>
      <c r="F344" s="60">
        <v>1500000</v>
      </c>
      <c r="G344" s="60">
        <v>1956000</v>
      </c>
      <c r="H344" s="60">
        <v>2550000</v>
      </c>
      <c r="I344" s="60">
        <v>2680000</v>
      </c>
      <c r="HT344" s="138"/>
      <c r="HU344" s="138"/>
      <c r="HV344" s="138"/>
      <c r="HW344" s="138"/>
      <c r="HX344" s="138"/>
      <c r="HY344" s="138"/>
      <c r="HZ344" s="138"/>
      <c r="IA344" s="138"/>
      <c r="IB344" s="138"/>
      <c r="IC344" s="138"/>
      <c r="ID344" s="138"/>
      <c r="IE344" s="138"/>
      <c r="IF344" s="138"/>
      <c r="IG344" s="138"/>
      <c r="IH344" s="138"/>
      <c r="II344" s="138"/>
      <c r="IJ344" s="138"/>
    </row>
    <row r="345" spans="1:244" ht="14.25" customHeight="1">
      <c r="A345" s="129" t="s">
        <v>2557</v>
      </c>
      <c r="B345" s="129"/>
      <c r="C345" s="130" t="s">
        <v>735</v>
      </c>
      <c r="D345" s="131"/>
      <c r="E345" s="128">
        <f>E346+E351</f>
        <v>2612198.75</v>
      </c>
      <c r="F345" s="128">
        <v>0</v>
      </c>
      <c r="G345" s="128">
        <v>0</v>
      </c>
      <c r="H345" s="128">
        <v>0</v>
      </c>
      <c r="I345" s="128">
        <v>0</v>
      </c>
    </row>
    <row r="346" spans="1:244" ht="14.25" customHeight="1">
      <c r="A346" s="99" t="s">
        <v>2558</v>
      </c>
      <c r="B346" s="99"/>
      <c r="C346" s="116" t="s">
        <v>2559</v>
      </c>
      <c r="D346" s="136"/>
      <c r="E346" s="58">
        <f>E347</f>
        <v>2611548.46</v>
      </c>
      <c r="F346" s="58"/>
      <c r="G346" s="58"/>
      <c r="H346" s="58"/>
      <c r="I346" s="58"/>
    </row>
    <row r="347" spans="1:244" ht="14.25" customHeight="1">
      <c r="A347" s="132" t="s">
        <v>2560</v>
      </c>
      <c r="B347" s="132"/>
      <c r="C347" s="133" t="s">
        <v>2561</v>
      </c>
      <c r="D347" s="134"/>
      <c r="E347" s="58">
        <f>E348</f>
        <v>2611548.46</v>
      </c>
      <c r="F347" s="58"/>
      <c r="G347" s="58"/>
      <c r="H347" s="58"/>
      <c r="I347" s="58"/>
    </row>
    <row r="348" spans="1:244" ht="14.25" customHeight="1">
      <c r="A348" s="99" t="s">
        <v>2562</v>
      </c>
      <c r="B348" s="99"/>
      <c r="C348" s="116" t="s">
        <v>2561</v>
      </c>
      <c r="D348" s="136"/>
      <c r="E348" s="58">
        <f>E349</f>
        <v>2611548.46</v>
      </c>
      <c r="F348" s="58"/>
      <c r="G348" s="58"/>
      <c r="H348" s="58"/>
      <c r="I348" s="58"/>
    </row>
    <row r="349" spans="1:244" ht="14.25" customHeight="1">
      <c r="A349" s="99" t="s">
        <v>2563</v>
      </c>
      <c r="B349" s="99"/>
      <c r="C349" s="116" t="s">
        <v>2564</v>
      </c>
      <c r="D349" s="136"/>
      <c r="E349" s="58">
        <f>E350</f>
        <v>2611548.46</v>
      </c>
      <c r="F349" s="58"/>
      <c r="G349" s="58"/>
      <c r="H349" s="58"/>
      <c r="I349" s="58"/>
    </row>
    <row r="350" spans="1:244" ht="14.25" hidden="1" customHeight="1">
      <c r="A350" s="97" t="s">
        <v>2565</v>
      </c>
      <c r="B350" s="97"/>
      <c r="C350" s="117" t="s">
        <v>743</v>
      </c>
      <c r="D350" s="139" t="s">
        <v>257</v>
      </c>
      <c r="E350" s="58">
        <v>2611548.46</v>
      </c>
      <c r="F350" s="58"/>
      <c r="G350" s="58"/>
      <c r="H350" s="58"/>
      <c r="I350" s="58"/>
    </row>
    <row r="351" spans="1:244" s="140" customFormat="1" hidden="1">
      <c r="A351" s="99" t="s">
        <v>2566</v>
      </c>
      <c r="B351" s="20"/>
      <c r="C351" s="99" t="s">
        <v>1663</v>
      </c>
      <c r="D351" s="136"/>
      <c r="E351" s="60">
        <f t="shared" ref="E351:E360" si="7">E352</f>
        <v>650.29</v>
      </c>
      <c r="F351" s="60"/>
      <c r="G351" s="60"/>
      <c r="H351" s="60"/>
      <c r="I351" s="60"/>
      <c r="HT351" s="138"/>
      <c r="HU351" s="138"/>
      <c r="HV351" s="138"/>
      <c r="HW351" s="138"/>
      <c r="HX351" s="138"/>
      <c r="HY351" s="138"/>
      <c r="HZ351" s="138"/>
      <c r="IA351" s="138"/>
      <c r="IB351" s="138"/>
      <c r="IC351" s="138"/>
      <c r="ID351" s="138"/>
      <c r="IE351" s="138"/>
      <c r="IF351" s="138"/>
      <c r="IG351" s="138"/>
      <c r="IH351" s="138"/>
      <c r="II351" s="138"/>
      <c r="IJ351" s="138"/>
    </row>
    <row r="352" spans="1:244" s="140" customFormat="1" hidden="1">
      <c r="A352" s="99" t="s">
        <v>2567</v>
      </c>
      <c r="B352" s="106"/>
      <c r="C352" s="99" t="s">
        <v>1663</v>
      </c>
      <c r="D352" s="136"/>
      <c r="E352" s="60">
        <f t="shared" si="7"/>
        <v>650.29</v>
      </c>
      <c r="F352" s="60"/>
      <c r="G352" s="60"/>
      <c r="H352" s="60"/>
      <c r="I352" s="60"/>
      <c r="HT352" s="138"/>
      <c r="HU352" s="138"/>
      <c r="HV352" s="138"/>
      <c r="HW352" s="138"/>
      <c r="HX352" s="138"/>
      <c r="HY352" s="138"/>
      <c r="HZ352" s="138"/>
      <c r="IA352" s="138"/>
      <c r="IB352" s="138"/>
      <c r="IC352" s="138"/>
      <c r="ID352" s="138"/>
      <c r="IE352" s="138"/>
      <c r="IF352" s="138"/>
      <c r="IG352" s="138"/>
      <c r="IH352" s="138"/>
      <c r="II352" s="138"/>
      <c r="IJ352" s="138"/>
    </row>
    <row r="353" spans="1:244" s="140" customFormat="1" hidden="1">
      <c r="A353" s="99" t="s">
        <v>2568</v>
      </c>
      <c r="B353" s="20"/>
      <c r="C353" s="99" t="s">
        <v>1663</v>
      </c>
      <c r="D353" s="136"/>
      <c r="E353" s="60">
        <f>E354+E356+E358+E360</f>
        <v>650.29</v>
      </c>
      <c r="F353" s="60"/>
      <c r="G353" s="60"/>
      <c r="H353" s="60"/>
      <c r="I353" s="60"/>
      <c r="HT353" s="138"/>
      <c r="HU353" s="138"/>
      <c r="HV353" s="138"/>
      <c r="HW353" s="138"/>
      <c r="HX353" s="138"/>
      <c r="HY353" s="138"/>
      <c r="HZ353" s="138"/>
      <c r="IA353" s="138"/>
      <c r="IB353" s="138"/>
      <c r="IC353" s="138"/>
      <c r="ID353" s="138"/>
      <c r="IE353" s="138"/>
      <c r="IF353" s="138"/>
      <c r="IG353" s="138"/>
      <c r="IH353" s="138"/>
      <c r="II353" s="138"/>
      <c r="IJ353" s="138"/>
    </row>
    <row r="354" spans="1:244" s="140" customFormat="1" hidden="1">
      <c r="A354" s="99" t="s">
        <v>2569</v>
      </c>
      <c r="B354" s="20"/>
      <c r="C354" s="99" t="s">
        <v>2570</v>
      </c>
      <c r="D354" s="136"/>
      <c r="E354" s="60">
        <f t="shared" si="7"/>
        <v>0</v>
      </c>
      <c r="F354" s="60"/>
      <c r="G354" s="60"/>
      <c r="H354" s="60"/>
      <c r="I354" s="60"/>
      <c r="HT354" s="138"/>
      <c r="HU354" s="138"/>
      <c r="HV354" s="138"/>
      <c r="HW354" s="138"/>
      <c r="HX354" s="138"/>
      <c r="HY354" s="138"/>
      <c r="HZ354" s="138"/>
      <c r="IA354" s="138"/>
      <c r="IB354" s="138"/>
      <c r="IC354" s="138"/>
      <c r="ID354" s="138"/>
      <c r="IE354" s="138"/>
      <c r="IF354" s="138"/>
      <c r="IG354" s="138"/>
      <c r="IH354" s="138"/>
      <c r="II354" s="138"/>
      <c r="IJ354" s="138"/>
    </row>
    <row r="355" spans="1:244" s="140" customFormat="1" hidden="1">
      <c r="A355" s="168" t="s">
        <v>2571</v>
      </c>
      <c r="B355" s="168"/>
      <c r="C355" s="169" t="s">
        <v>1665</v>
      </c>
      <c r="D355" s="109" t="s">
        <v>29</v>
      </c>
      <c r="E355" s="60">
        <v>0</v>
      </c>
      <c r="F355" s="60"/>
      <c r="G355" s="60"/>
      <c r="H355" s="60"/>
      <c r="I355" s="60"/>
      <c r="HT355" s="138"/>
      <c r="HU355" s="138"/>
      <c r="HV355" s="138"/>
      <c r="HW355" s="138"/>
      <c r="HX355" s="138"/>
      <c r="HY355" s="138"/>
      <c r="HZ355" s="138"/>
      <c r="IA355" s="138"/>
      <c r="IB355" s="138"/>
      <c r="IC355" s="138"/>
      <c r="ID355" s="138"/>
      <c r="IE355" s="138"/>
      <c r="IF355" s="138"/>
      <c r="IG355" s="138"/>
      <c r="IH355" s="138"/>
      <c r="II355" s="138"/>
      <c r="IJ355" s="138"/>
    </row>
    <row r="356" spans="1:244" s="140" customFormat="1" hidden="1">
      <c r="A356" s="99" t="s">
        <v>2572</v>
      </c>
      <c r="B356" s="20"/>
      <c r="C356" s="99" t="s">
        <v>2573</v>
      </c>
      <c r="D356" s="136"/>
      <c r="E356" s="60">
        <f t="shared" si="7"/>
        <v>0</v>
      </c>
      <c r="F356" s="60"/>
      <c r="G356" s="60"/>
      <c r="H356" s="60"/>
      <c r="I356" s="60"/>
      <c r="HT356" s="138"/>
      <c r="HU356" s="138"/>
      <c r="HV356" s="138"/>
      <c r="HW356" s="138"/>
      <c r="HX356" s="138"/>
      <c r="HY356" s="138"/>
      <c r="HZ356" s="138"/>
      <c r="IA356" s="138"/>
      <c r="IB356" s="138"/>
      <c r="IC356" s="138"/>
      <c r="ID356" s="138"/>
      <c r="IE356" s="138"/>
      <c r="IF356" s="138"/>
      <c r="IG356" s="138"/>
      <c r="IH356" s="138"/>
      <c r="II356" s="138"/>
      <c r="IJ356" s="138"/>
    </row>
    <row r="357" spans="1:244" s="140" customFormat="1" hidden="1">
      <c r="A357" s="168" t="s">
        <v>2574</v>
      </c>
      <c r="B357" s="168"/>
      <c r="C357" s="169" t="s">
        <v>1665</v>
      </c>
      <c r="D357" s="109" t="s">
        <v>29</v>
      </c>
      <c r="E357" s="60">
        <v>0</v>
      </c>
      <c r="F357" s="60"/>
      <c r="G357" s="60"/>
      <c r="H357" s="60"/>
      <c r="I357" s="60"/>
      <c r="HT357" s="138"/>
      <c r="HU357" s="138"/>
      <c r="HV357" s="138"/>
      <c r="HW357" s="138"/>
      <c r="HX357" s="138"/>
      <c r="HY357" s="138"/>
      <c r="HZ357" s="138"/>
      <c r="IA357" s="138"/>
      <c r="IB357" s="138"/>
      <c r="IC357" s="138"/>
      <c r="ID357" s="138"/>
      <c r="IE357" s="138"/>
      <c r="IF357" s="138"/>
      <c r="IG357" s="138"/>
      <c r="IH357" s="138"/>
      <c r="II357" s="138"/>
      <c r="IJ357" s="138"/>
    </row>
    <row r="358" spans="1:244" s="140" customFormat="1" hidden="1">
      <c r="A358" s="99" t="s">
        <v>2575</v>
      </c>
      <c r="B358" s="20"/>
      <c r="C358" s="99" t="s">
        <v>2576</v>
      </c>
      <c r="D358" s="136"/>
      <c r="E358" s="60">
        <f t="shared" si="7"/>
        <v>511.44</v>
      </c>
      <c r="F358" s="60"/>
      <c r="G358" s="60"/>
      <c r="H358" s="60"/>
      <c r="I358" s="60"/>
      <c r="HT358" s="138"/>
      <c r="HU358" s="138"/>
      <c r="HV358" s="138"/>
      <c r="HW358" s="138"/>
      <c r="HX358" s="138"/>
      <c r="HY358" s="138"/>
      <c r="HZ358" s="138"/>
      <c r="IA358" s="138"/>
      <c r="IB358" s="138"/>
      <c r="IC358" s="138"/>
      <c r="ID358" s="138"/>
      <c r="IE358" s="138"/>
      <c r="IF358" s="138"/>
      <c r="IG358" s="138"/>
      <c r="IH358" s="138"/>
      <c r="II358" s="138"/>
      <c r="IJ358" s="138"/>
    </row>
    <row r="359" spans="1:244" s="140" customFormat="1" hidden="1">
      <c r="A359" s="168" t="s">
        <v>2577</v>
      </c>
      <c r="B359" s="168"/>
      <c r="C359" s="169" t="s">
        <v>1665</v>
      </c>
      <c r="D359" s="109" t="s">
        <v>29</v>
      </c>
      <c r="E359" s="60">
        <v>511.44</v>
      </c>
      <c r="F359" s="60"/>
      <c r="G359" s="60"/>
      <c r="H359" s="60"/>
      <c r="I359" s="60"/>
      <c r="HT359" s="138"/>
      <c r="HU359" s="138"/>
      <c r="HV359" s="138"/>
      <c r="HW359" s="138"/>
      <c r="HX359" s="138"/>
      <c r="HY359" s="138"/>
      <c r="HZ359" s="138"/>
      <c r="IA359" s="138"/>
      <c r="IB359" s="138"/>
      <c r="IC359" s="138"/>
      <c r="ID359" s="138"/>
      <c r="IE359" s="138"/>
      <c r="IF359" s="138"/>
      <c r="IG359" s="138"/>
      <c r="IH359" s="138"/>
      <c r="II359" s="138"/>
      <c r="IJ359" s="138"/>
    </row>
    <row r="360" spans="1:244" s="140" customFormat="1" hidden="1">
      <c r="A360" s="99" t="s">
        <v>2578</v>
      </c>
      <c r="B360" s="20"/>
      <c r="C360" s="99" t="s">
        <v>2579</v>
      </c>
      <c r="D360" s="136"/>
      <c r="E360" s="60">
        <f t="shared" si="7"/>
        <v>138.85</v>
      </c>
      <c r="F360" s="60"/>
      <c r="G360" s="60"/>
      <c r="H360" s="60"/>
      <c r="I360" s="60"/>
      <c r="HT360" s="138"/>
      <c r="HU360" s="138"/>
      <c r="HV360" s="138"/>
      <c r="HW360" s="138"/>
      <c r="HX360" s="138"/>
      <c r="HY360" s="138"/>
      <c r="HZ360" s="138"/>
      <c r="IA360" s="138"/>
      <c r="IB360" s="138"/>
      <c r="IC360" s="138"/>
      <c r="ID360" s="138"/>
      <c r="IE360" s="138"/>
      <c r="IF360" s="138"/>
      <c r="IG360" s="138"/>
      <c r="IH360" s="138"/>
      <c r="II360" s="138"/>
      <c r="IJ360" s="138"/>
    </row>
    <row r="361" spans="1:244" s="140" customFormat="1" hidden="1">
      <c r="A361" s="168" t="s">
        <v>2580</v>
      </c>
      <c r="B361" s="168"/>
      <c r="C361" s="169" t="s">
        <v>1665</v>
      </c>
      <c r="D361" s="109" t="s">
        <v>29</v>
      </c>
      <c r="E361" s="60">
        <v>138.85</v>
      </c>
      <c r="F361" s="60"/>
      <c r="G361" s="60"/>
      <c r="H361" s="60"/>
      <c r="I361" s="60"/>
      <c r="HT361" s="138"/>
      <c r="HU361" s="138"/>
      <c r="HV361" s="138"/>
      <c r="HW361" s="138"/>
      <c r="HX361" s="138"/>
      <c r="HY361" s="138"/>
      <c r="HZ361" s="138"/>
      <c r="IA361" s="138"/>
      <c r="IB361" s="138"/>
      <c r="IC361" s="138"/>
      <c r="ID361" s="138"/>
      <c r="IE361" s="138"/>
      <c r="IF361" s="138"/>
      <c r="IG361" s="138"/>
      <c r="IH361" s="138"/>
      <c r="II361" s="138"/>
      <c r="IJ361" s="138"/>
    </row>
    <row r="362" spans="1:244" ht="14.25" customHeight="1">
      <c r="A362" s="129" t="s">
        <v>2581</v>
      </c>
      <c r="B362" s="129"/>
      <c r="C362" s="130" t="s">
        <v>2582</v>
      </c>
      <c r="D362" s="131"/>
      <c r="E362" s="128">
        <f>SUM(E363+E482+E546+E551+E556)</f>
        <v>364004378.54000002</v>
      </c>
      <c r="F362" s="128">
        <f>SUM(F363+F482+F546+F551+F556+F542)</f>
        <v>379931413</v>
      </c>
      <c r="G362" s="128">
        <f>SUM(G363+G482+G546+G551+G556)</f>
        <v>412855400</v>
      </c>
      <c r="H362" s="128">
        <f>SUM(H363+H482+H546+H551+H556)</f>
        <v>411743600</v>
      </c>
      <c r="I362" s="128">
        <f>SUM(I363+I482+I546+I551+I556)</f>
        <v>434135600</v>
      </c>
    </row>
    <row r="363" spans="1:244" s="20" customFormat="1" ht="13.5" customHeight="1">
      <c r="A363" s="99" t="s">
        <v>2583</v>
      </c>
      <c r="B363" s="99"/>
      <c r="C363" s="116" t="s">
        <v>2584</v>
      </c>
      <c r="D363" s="136"/>
      <c r="E363" s="58">
        <f>E367+E364</f>
        <v>111649112.75</v>
      </c>
      <c r="F363" s="58">
        <f>F367+F364</f>
        <v>116786140</v>
      </c>
      <c r="G363" s="58">
        <f>G367+G364</f>
        <v>123090900</v>
      </c>
      <c r="H363" s="58">
        <f>H367+H364</f>
        <v>129756400</v>
      </c>
      <c r="I363" s="58">
        <f>I367+I364</f>
        <v>137345100</v>
      </c>
      <c r="HT363" s="106"/>
      <c r="HU363" s="106"/>
      <c r="HV363" s="106"/>
      <c r="HW363" s="106"/>
      <c r="HX363" s="106"/>
      <c r="HY363" s="106"/>
      <c r="HZ363" s="106"/>
      <c r="IA363" s="106"/>
      <c r="IB363" s="106"/>
      <c r="IC363" s="106"/>
      <c r="ID363" s="106"/>
      <c r="IE363" s="106"/>
      <c r="IF363" s="106"/>
      <c r="IG363" s="106"/>
      <c r="IH363" s="106"/>
      <c r="II363" s="106"/>
      <c r="IJ363" s="106"/>
    </row>
    <row r="364" spans="1:244" s="20" customFormat="1" ht="13.5" customHeight="1">
      <c r="A364" s="99" t="s">
        <v>2585</v>
      </c>
      <c r="B364" s="99"/>
      <c r="C364" s="116" t="s">
        <v>2584</v>
      </c>
      <c r="D364" s="136"/>
      <c r="E364" s="58">
        <f>E365</f>
        <v>473649.98</v>
      </c>
      <c r="F364" s="58">
        <f t="shared" ref="F364:I365" si="8">F365</f>
        <v>590000</v>
      </c>
      <c r="G364" s="58">
        <f t="shared" si="8"/>
        <v>613800</v>
      </c>
      <c r="H364" s="58">
        <f t="shared" si="8"/>
        <v>638400</v>
      </c>
      <c r="I364" s="58">
        <f t="shared" si="8"/>
        <v>672000</v>
      </c>
      <c r="HT364" s="106"/>
      <c r="HU364" s="106"/>
      <c r="HV364" s="106"/>
      <c r="HW364" s="106"/>
      <c r="HX364" s="106"/>
      <c r="HY364" s="106"/>
      <c r="HZ364" s="106"/>
      <c r="IA364" s="106"/>
      <c r="IB364" s="106"/>
      <c r="IC364" s="106"/>
      <c r="ID364" s="106"/>
      <c r="IE364" s="106"/>
      <c r="IF364" s="106"/>
      <c r="IG364" s="106"/>
      <c r="IH364" s="106"/>
      <c r="II364" s="106"/>
      <c r="IJ364" s="106"/>
    </row>
    <row r="365" spans="1:244" s="20" customFormat="1" ht="13.5" customHeight="1">
      <c r="A365" s="99" t="s">
        <v>2586</v>
      </c>
      <c r="B365" s="99"/>
      <c r="C365" s="116" t="s">
        <v>2587</v>
      </c>
      <c r="D365" s="136"/>
      <c r="E365" s="58">
        <f>E366</f>
        <v>473649.98</v>
      </c>
      <c r="F365" s="58">
        <f t="shared" si="8"/>
        <v>590000</v>
      </c>
      <c r="G365" s="58">
        <f t="shared" si="8"/>
        <v>613800</v>
      </c>
      <c r="H365" s="58">
        <f t="shared" si="8"/>
        <v>638400</v>
      </c>
      <c r="I365" s="58">
        <f t="shared" si="8"/>
        <v>672000</v>
      </c>
      <c r="HT365" s="106"/>
      <c r="HU365" s="106"/>
      <c r="HV365" s="106"/>
      <c r="HW365" s="106"/>
      <c r="HX365" s="106"/>
      <c r="HY365" s="106"/>
      <c r="HZ365" s="106"/>
      <c r="IA365" s="106"/>
      <c r="IB365" s="106"/>
      <c r="IC365" s="106"/>
      <c r="ID365" s="106"/>
      <c r="IE365" s="106"/>
      <c r="IF365" s="106"/>
      <c r="IG365" s="106"/>
      <c r="IH365" s="106"/>
      <c r="II365" s="106"/>
      <c r="IJ365" s="106"/>
    </row>
    <row r="366" spans="1:244" s="137" customFormat="1" ht="13.5" customHeight="1">
      <c r="A366" s="99" t="s">
        <v>2588</v>
      </c>
      <c r="B366" s="99"/>
      <c r="C366" s="116" t="s">
        <v>2589</v>
      </c>
      <c r="D366" s="136" t="s">
        <v>29</v>
      </c>
      <c r="E366" s="58">
        <v>473649.98</v>
      </c>
      <c r="F366" s="58">
        <v>590000</v>
      </c>
      <c r="G366" s="58">
        <v>613800</v>
      </c>
      <c r="H366" s="58">
        <v>638400</v>
      </c>
      <c r="I366" s="58">
        <v>672000</v>
      </c>
      <c r="HT366" s="138"/>
      <c r="HU366" s="138"/>
      <c r="HV366" s="138"/>
      <c r="HW366" s="138"/>
      <c r="HX366" s="138"/>
      <c r="HY366" s="138"/>
      <c r="HZ366" s="138"/>
      <c r="IA366" s="138"/>
      <c r="IB366" s="138"/>
      <c r="IC366" s="138"/>
      <c r="ID366" s="138"/>
      <c r="IE366" s="138"/>
      <c r="IF366" s="138"/>
      <c r="IG366" s="138"/>
      <c r="IH366" s="138"/>
      <c r="II366" s="138"/>
      <c r="IJ366" s="138"/>
    </row>
    <row r="367" spans="1:244" s="20" customFormat="1" ht="25.5" customHeight="1">
      <c r="A367" s="99" t="s">
        <v>2590</v>
      </c>
      <c r="B367" s="99"/>
      <c r="C367" s="116" t="s">
        <v>2591</v>
      </c>
      <c r="D367" s="136"/>
      <c r="E367" s="58">
        <f>SUM(E368+E391+E394+E429+E440+E456+E474)</f>
        <v>111175462.77</v>
      </c>
      <c r="F367" s="58">
        <f>SUM(F368+F391+F394+F463+F440+F456+F474)</f>
        <v>116196140</v>
      </c>
      <c r="G367" s="58">
        <f>SUM(G368+G391+G394+G463+G440+G456+G474)</f>
        <v>122477100</v>
      </c>
      <c r="H367" s="58">
        <f>SUM(H368+H391+H394+H463+H440+H456+H474)</f>
        <v>129118000</v>
      </c>
      <c r="I367" s="58">
        <f>SUM(I368+I391+I394+I463+I440+I456+I474)</f>
        <v>136673100</v>
      </c>
      <c r="HT367" s="106"/>
      <c r="HU367" s="106"/>
      <c r="HV367" s="106"/>
      <c r="HW367" s="106"/>
      <c r="HX367" s="106"/>
      <c r="HY367" s="106"/>
      <c r="HZ367" s="106"/>
      <c r="IA367" s="106"/>
      <c r="IB367" s="106"/>
      <c r="IC367" s="106"/>
      <c r="ID367" s="106"/>
      <c r="IE367" s="106"/>
      <c r="IF367" s="106"/>
      <c r="IG367" s="106"/>
      <c r="IH367" s="106"/>
      <c r="II367" s="106"/>
      <c r="IJ367" s="106"/>
    </row>
    <row r="368" spans="1:244" s="107" customFormat="1">
      <c r="A368" s="99" t="s">
        <v>2592</v>
      </c>
      <c r="B368" s="99"/>
      <c r="C368" s="116" t="s">
        <v>753</v>
      </c>
      <c r="D368" s="136"/>
      <c r="E368" s="58">
        <f>SUM(E369+E375+E380+E385)</f>
        <v>72019654.030000001</v>
      </c>
      <c r="F368" s="58">
        <f>SUM(F369+F375+F380+F385)</f>
        <v>76297000</v>
      </c>
      <c r="G368" s="58">
        <f>SUM(G369+G375+G380+G385)</f>
        <v>80991000</v>
      </c>
      <c r="H368" s="58">
        <f>SUM(H369+H375+H380+H385)</f>
        <v>85974000</v>
      </c>
      <c r="I368" s="58">
        <f>SUM(I369+I375+I380+I385)</f>
        <v>91265000</v>
      </c>
      <c r="HT368" s="106"/>
      <c r="HU368" s="106"/>
      <c r="HV368" s="106"/>
      <c r="HW368" s="106"/>
      <c r="HX368" s="106"/>
      <c r="HY368" s="106"/>
      <c r="HZ368" s="106"/>
      <c r="IA368" s="106"/>
      <c r="IB368" s="106"/>
      <c r="IC368" s="106"/>
      <c r="ID368" s="106"/>
      <c r="IE368" s="106"/>
      <c r="IF368" s="106"/>
      <c r="IG368" s="106"/>
      <c r="IH368" s="106"/>
      <c r="II368" s="106"/>
      <c r="IJ368" s="106"/>
    </row>
    <row r="369" spans="1:244" s="107" customFormat="1" ht="25.5" customHeight="1">
      <c r="A369" s="99" t="s">
        <v>2593</v>
      </c>
      <c r="B369" s="99"/>
      <c r="C369" s="116" t="s">
        <v>2594</v>
      </c>
      <c r="D369" s="136"/>
      <c r="E369" s="58">
        <f>E370</f>
        <v>65330117.439999998</v>
      </c>
      <c r="F369" s="58">
        <f>F370</f>
        <v>69184000</v>
      </c>
      <c r="G369" s="58">
        <f>G370</f>
        <v>73595000</v>
      </c>
      <c r="H369" s="58">
        <f>H370</f>
        <v>78283000</v>
      </c>
      <c r="I369" s="58">
        <f>I370</f>
        <v>83185000</v>
      </c>
      <c r="HT369" s="106"/>
      <c r="HU369" s="106"/>
      <c r="HV369" s="106"/>
      <c r="HW369" s="106"/>
      <c r="HX369" s="106"/>
      <c r="HY369" s="106"/>
      <c r="HZ369" s="106"/>
      <c r="IA369" s="106"/>
      <c r="IB369" s="106"/>
      <c r="IC369" s="106"/>
      <c r="ID369" s="106"/>
      <c r="IE369" s="106"/>
      <c r="IF369" s="106"/>
      <c r="IG369" s="106"/>
      <c r="IH369" s="106"/>
      <c r="II369" s="106"/>
      <c r="IJ369" s="106"/>
    </row>
    <row r="370" spans="1:244" s="140" customFormat="1" ht="25.5" customHeight="1">
      <c r="A370" s="99" t="s">
        <v>2595</v>
      </c>
      <c r="B370" s="99"/>
      <c r="C370" s="116" t="s">
        <v>2596</v>
      </c>
      <c r="D370" s="136"/>
      <c r="E370" s="58">
        <f>SUM(E371:E374)</f>
        <v>65330117.439999998</v>
      </c>
      <c r="F370" s="58">
        <f>SUM(F371:F374)</f>
        <v>69184000</v>
      </c>
      <c r="G370" s="58">
        <v>73595000</v>
      </c>
      <c r="H370" s="58">
        <v>78283000</v>
      </c>
      <c r="I370" s="58">
        <v>83185000</v>
      </c>
      <c r="HT370" s="138"/>
      <c r="HU370" s="138"/>
      <c r="HV370" s="138"/>
      <c r="HW370" s="138"/>
      <c r="HX370" s="138"/>
      <c r="HY370" s="138"/>
      <c r="HZ370" s="138"/>
      <c r="IA370" s="138"/>
      <c r="IB370" s="138"/>
      <c r="IC370" s="138"/>
      <c r="ID370" s="138"/>
      <c r="IE370" s="138"/>
      <c r="IF370" s="138"/>
      <c r="IG370" s="138"/>
      <c r="IH370" s="138"/>
      <c r="II370" s="138"/>
      <c r="IJ370" s="138"/>
    </row>
    <row r="371" spans="1:244" s="138" customFormat="1">
      <c r="A371" s="97" t="s">
        <v>2597</v>
      </c>
      <c r="B371" s="97"/>
      <c r="C371" s="117" t="s">
        <v>2598</v>
      </c>
      <c r="D371" s="136" t="s">
        <v>29</v>
      </c>
      <c r="E371" s="60">
        <v>39198070.659999996</v>
      </c>
      <c r="F371" s="60">
        <v>41510400</v>
      </c>
      <c r="G371" s="60">
        <v>44157000</v>
      </c>
      <c r="H371" s="60">
        <v>46969800</v>
      </c>
      <c r="I371" s="60">
        <v>49911000</v>
      </c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  <c r="BV371" s="140"/>
      <c r="BW371" s="140"/>
      <c r="BX371" s="140"/>
      <c r="BY371" s="140"/>
      <c r="BZ371" s="140"/>
      <c r="CA371" s="140"/>
      <c r="CB371" s="140"/>
      <c r="CC371" s="140"/>
      <c r="CD371" s="140"/>
      <c r="CE371" s="140"/>
      <c r="CF371" s="140"/>
      <c r="CG371" s="140"/>
      <c r="CH371" s="140"/>
      <c r="CI371" s="140"/>
      <c r="CJ371" s="140"/>
      <c r="CK371" s="140"/>
      <c r="CL371" s="140"/>
      <c r="CM371" s="140"/>
      <c r="CN371" s="140"/>
      <c r="CO371" s="140"/>
      <c r="CP371" s="140"/>
      <c r="CQ371" s="140"/>
      <c r="CR371" s="140"/>
      <c r="CS371" s="140"/>
      <c r="CT371" s="140"/>
      <c r="CU371" s="140"/>
      <c r="CV371" s="140"/>
      <c r="CW371" s="140"/>
      <c r="CX371" s="140"/>
      <c r="CY371" s="140"/>
      <c r="CZ371" s="140"/>
      <c r="DA371" s="140"/>
      <c r="DB371" s="140"/>
      <c r="DC371" s="140"/>
      <c r="DD371" s="140"/>
      <c r="DE371" s="140"/>
      <c r="DF371" s="140"/>
      <c r="DG371" s="140"/>
      <c r="DH371" s="140"/>
      <c r="DI371" s="140"/>
      <c r="DJ371" s="140"/>
      <c r="DK371" s="140"/>
      <c r="DL371" s="140"/>
      <c r="DM371" s="140"/>
      <c r="DN371" s="140"/>
      <c r="DO371" s="140"/>
      <c r="DP371" s="140"/>
      <c r="DQ371" s="140"/>
      <c r="DR371" s="140"/>
      <c r="DS371" s="140"/>
      <c r="DT371" s="140"/>
      <c r="DU371" s="140"/>
      <c r="DV371" s="140"/>
      <c r="DW371" s="140"/>
      <c r="DX371" s="140"/>
      <c r="DY371" s="140"/>
      <c r="DZ371" s="140"/>
      <c r="EA371" s="140"/>
      <c r="EB371" s="140"/>
      <c r="EC371" s="140"/>
      <c r="ED371" s="140"/>
      <c r="EE371" s="140"/>
      <c r="EF371" s="140"/>
      <c r="EG371" s="140"/>
      <c r="EH371" s="140"/>
      <c r="EI371" s="140"/>
      <c r="EJ371" s="140"/>
      <c r="EK371" s="140"/>
      <c r="EL371" s="140"/>
      <c r="EM371" s="140"/>
      <c r="EN371" s="140"/>
      <c r="EO371" s="140"/>
      <c r="EP371" s="140"/>
      <c r="EQ371" s="140"/>
      <c r="ER371" s="140"/>
      <c r="ES371" s="140"/>
      <c r="ET371" s="140"/>
      <c r="EU371" s="140"/>
      <c r="EV371" s="140"/>
      <c r="EW371" s="140"/>
      <c r="EX371" s="140"/>
      <c r="EY371" s="140"/>
      <c r="EZ371" s="140"/>
      <c r="FA371" s="140"/>
      <c r="FB371" s="140"/>
      <c r="FC371" s="140"/>
      <c r="FD371" s="140"/>
      <c r="FE371" s="140"/>
      <c r="FF371" s="140"/>
      <c r="FG371" s="140"/>
      <c r="FH371" s="140"/>
      <c r="FI371" s="140"/>
      <c r="FJ371" s="140"/>
      <c r="FK371" s="140"/>
      <c r="FL371" s="140"/>
      <c r="FM371" s="140"/>
      <c r="FN371" s="140"/>
      <c r="FO371" s="140"/>
      <c r="FP371" s="140"/>
      <c r="FQ371" s="140"/>
      <c r="FR371" s="140"/>
      <c r="FS371" s="140"/>
      <c r="FT371" s="140"/>
      <c r="FU371" s="140"/>
      <c r="FV371" s="140"/>
      <c r="FW371" s="140"/>
      <c r="FX371" s="140"/>
      <c r="FY371" s="140"/>
      <c r="FZ371" s="140"/>
      <c r="GA371" s="140"/>
      <c r="GB371" s="140"/>
      <c r="GC371" s="140"/>
      <c r="GD371" s="140"/>
      <c r="GE371" s="140"/>
      <c r="GF371" s="140"/>
      <c r="GG371" s="140"/>
      <c r="GH371" s="140"/>
      <c r="GI371" s="140"/>
      <c r="GJ371" s="140"/>
      <c r="GK371" s="140"/>
      <c r="GL371" s="140"/>
      <c r="GM371" s="140"/>
      <c r="GN371" s="140"/>
      <c r="GO371" s="140"/>
      <c r="GP371" s="140"/>
      <c r="GQ371" s="140"/>
      <c r="GR371" s="140"/>
      <c r="GS371" s="140"/>
      <c r="GT371" s="140"/>
      <c r="GU371" s="140"/>
      <c r="GV371" s="140"/>
      <c r="GW371" s="140"/>
      <c r="GX371" s="140"/>
      <c r="GY371" s="140"/>
      <c r="GZ371" s="140"/>
      <c r="HA371" s="140"/>
      <c r="HB371" s="140"/>
      <c r="HC371" s="140"/>
      <c r="HD371" s="140"/>
      <c r="HE371" s="140"/>
      <c r="HF371" s="140"/>
      <c r="HG371" s="140"/>
      <c r="HH371" s="140"/>
      <c r="HI371" s="140"/>
      <c r="HJ371" s="140"/>
      <c r="HK371" s="140"/>
      <c r="HL371" s="140"/>
      <c r="HM371" s="140"/>
      <c r="HN371" s="140"/>
      <c r="HO371" s="140"/>
      <c r="HP371" s="140"/>
      <c r="HQ371" s="140"/>
      <c r="HR371" s="140"/>
      <c r="HS371" s="140"/>
    </row>
    <row r="372" spans="1:244" s="138" customFormat="1">
      <c r="A372" s="97" t="s">
        <v>2599</v>
      </c>
      <c r="B372" s="97"/>
      <c r="C372" s="117" t="s">
        <v>2600</v>
      </c>
      <c r="D372" s="136" t="s">
        <v>32</v>
      </c>
      <c r="E372" s="60">
        <v>3266506.04</v>
      </c>
      <c r="F372" s="60">
        <v>3459200</v>
      </c>
      <c r="G372" s="60">
        <v>3679750</v>
      </c>
      <c r="H372" s="60">
        <v>3914150</v>
      </c>
      <c r="I372" s="60">
        <v>4159250</v>
      </c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0"/>
      <c r="CA372" s="140"/>
      <c r="CB372" s="140"/>
      <c r="CC372" s="140"/>
      <c r="CD372" s="140"/>
      <c r="CE372" s="140"/>
      <c r="CF372" s="140"/>
      <c r="CG372" s="140"/>
      <c r="CH372" s="140"/>
      <c r="CI372" s="140"/>
      <c r="CJ372" s="140"/>
      <c r="CK372" s="140"/>
      <c r="CL372" s="140"/>
      <c r="CM372" s="140"/>
      <c r="CN372" s="140"/>
      <c r="CO372" s="140"/>
      <c r="CP372" s="140"/>
      <c r="CQ372" s="140"/>
      <c r="CR372" s="140"/>
      <c r="CS372" s="140"/>
      <c r="CT372" s="140"/>
      <c r="CU372" s="140"/>
      <c r="CV372" s="140"/>
      <c r="CW372" s="140"/>
      <c r="CX372" s="140"/>
      <c r="CY372" s="140"/>
      <c r="CZ372" s="140"/>
      <c r="DA372" s="140"/>
      <c r="DB372" s="140"/>
      <c r="DC372" s="140"/>
      <c r="DD372" s="140"/>
      <c r="DE372" s="140"/>
      <c r="DF372" s="140"/>
      <c r="DG372" s="140"/>
      <c r="DH372" s="140"/>
      <c r="DI372" s="140"/>
      <c r="DJ372" s="140"/>
      <c r="DK372" s="140"/>
      <c r="DL372" s="140"/>
      <c r="DM372" s="140"/>
      <c r="DN372" s="140"/>
      <c r="DO372" s="140"/>
      <c r="DP372" s="140"/>
      <c r="DQ372" s="140"/>
      <c r="DR372" s="140"/>
      <c r="DS372" s="140"/>
      <c r="DT372" s="140"/>
      <c r="DU372" s="140"/>
      <c r="DV372" s="140"/>
      <c r="DW372" s="140"/>
      <c r="DX372" s="140"/>
      <c r="DY372" s="140"/>
      <c r="DZ372" s="140"/>
      <c r="EA372" s="140"/>
      <c r="EB372" s="140"/>
      <c r="EC372" s="140"/>
      <c r="ED372" s="140"/>
      <c r="EE372" s="140"/>
      <c r="EF372" s="140"/>
      <c r="EG372" s="140"/>
      <c r="EH372" s="140"/>
      <c r="EI372" s="140"/>
      <c r="EJ372" s="140"/>
      <c r="EK372" s="140"/>
      <c r="EL372" s="140"/>
      <c r="EM372" s="140"/>
      <c r="EN372" s="140"/>
      <c r="EO372" s="140"/>
      <c r="EP372" s="140"/>
      <c r="EQ372" s="140"/>
      <c r="ER372" s="140"/>
      <c r="ES372" s="140"/>
      <c r="ET372" s="140"/>
      <c r="EU372" s="140"/>
      <c r="EV372" s="140"/>
      <c r="EW372" s="140"/>
      <c r="EX372" s="140"/>
      <c r="EY372" s="140"/>
      <c r="EZ372" s="140"/>
      <c r="FA372" s="140"/>
      <c r="FB372" s="140"/>
      <c r="FC372" s="140"/>
      <c r="FD372" s="140"/>
      <c r="FE372" s="140"/>
      <c r="FF372" s="140"/>
      <c r="FG372" s="140"/>
      <c r="FH372" s="140"/>
      <c r="FI372" s="140"/>
      <c r="FJ372" s="140"/>
      <c r="FK372" s="140"/>
      <c r="FL372" s="140"/>
      <c r="FM372" s="140"/>
      <c r="FN372" s="140"/>
      <c r="FO372" s="140"/>
      <c r="FP372" s="140"/>
      <c r="FQ372" s="140"/>
      <c r="FR372" s="140"/>
      <c r="FS372" s="140"/>
      <c r="FT372" s="140"/>
      <c r="FU372" s="140"/>
      <c r="FV372" s="140"/>
      <c r="FW372" s="140"/>
      <c r="FX372" s="140"/>
      <c r="FY372" s="140"/>
      <c r="FZ372" s="140"/>
      <c r="GA372" s="140"/>
      <c r="GB372" s="140"/>
      <c r="GC372" s="140"/>
      <c r="GD372" s="140"/>
      <c r="GE372" s="140"/>
      <c r="GF372" s="140"/>
      <c r="GG372" s="140"/>
      <c r="GH372" s="140"/>
      <c r="GI372" s="140"/>
      <c r="GJ372" s="140"/>
      <c r="GK372" s="140"/>
      <c r="GL372" s="140"/>
      <c r="GM372" s="140"/>
      <c r="GN372" s="140"/>
      <c r="GO372" s="140"/>
      <c r="GP372" s="140"/>
      <c r="GQ372" s="140"/>
      <c r="GR372" s="140"/>
      <c r="GS372" s="140"/>
      <c r="GT372" s="140"/>
      <c r="GU372" s="140"/>
      <c r="GV372" s="140"/>
      <c r="GW372" s="140"/>
      <c r="GX372" s="140"/>
      <c r="GY372" s="140"/>
      <c r="GZ372" s="140"/>
      <c r="HA372" s="140"/>
      <c r="HB372" s="140"/>
      <c r="HC372" s="140"/>
      <c r="HD372" s="140"/>
      <c r="HE372" s="140"/>
      <c r="HF372" s="140"/>
      <c r="HG372" s="140"/>
      <c r="HH372" s="140"/>
      <c r="HI372" s="140"/>
      <c r="HJ372" s="140"/>
      <c r="HK372" s="140"/>
      <c r="HL372" s="140"/>
      <c r="HM372" s="140"/>
      <c r="HN372" s="140"/>
      <c r="HO372" s="140"/>
      <c r="HP372" s="140"/>
      <c r="HQ372" s="140"/>
      <c r="HR372" s="140"/>
      <c r="HS372" s="140"/>
    </row>
    <row r="373" spans="1:244" s="138" customFormat="1">
      <c r="A373" s="97" t="s">
        <v>2601</v>
      </c>
      <c r="B373" s="97"/>
      <c r="C373" s="117" t="s">
        <v>2602</v>
      </c>
      <c r="D373" s="136" t="s">
        <v>35</v>
      </c>
      <c r="E373" s="60">
        <v>9799517.8000000007</v>
      </c>
      <c r="F373" s="60">
        <v>10377600</v>
      </c>
      <c r="G373" s="60">
        <v>11039250</v>
      </c>
      <c r="H373" s="60">
        <v>11742450</v>
      </c>
      <c r="I373" s="60">
        <v>12477750</v>
      </c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  <c r="BZ373" s="140"/>
      <c r="CA373" s="140"/>
      <c r="CB373" s="140"/>
      <c r="CC373" s="140"/>
      <c r="CD373" s="140"/>
      <c r="CE373" s="140"/>
      <c r="CF373" s="140"/>
      <c r="CG373" s="140"/>
      <c r="CH373" s="140"/>
      <c r="CI373" s="140"/>
      <c r="CJ373" s="140"/>
      <c r="CK373" s="140"/>
      <c r="CL373" s="140"/>
      <c r="CM373" s="140"/>
      <c r="CN373" s="140"/>
      <c r="CO373" s="140"/>
      <c r="CP373" s="140"/>
      <c r="CQ373" s="140"/>
      <c r="CR373" s="140"/>
      <c r="CS373" s="140"/>
      <c r="CT373" s="140"/>
      <c r="CU373" s="140"/>
      <c r="CV373" s="140"/>
      <c r="CW373" s="140"/>
      <c r="CX373" s="140"/>
      <c r="CY373" s="140"/>
      <c r="CZ373" s="140"/>
      <c r="DA373" s="140"/>
      <c r="DB373" s="140"/>
      <c r="DC373" s="140"/>
      <c r="DD373" s="140"/>
      <c r="DE373" s="140"/>
      <c r="DF373" s="140"/>
      <c r="DG373" s="140"/>
      <c r="DH373" s="140"/>
      <c r="DI373" s="140"/>
      <c r="DJ373" s="140"/>
      <c r="DK373" s="140"/>
      <c r="DL373" s="140"/>
      <c r="DM373" s="140"/>
      <c r="DN373" s="140"/>
      <c r="DO373" s="140"/>
      <c r="DP373" s="140"/>
      <c r="DQ373" s="140"/>
      <c r="DR373" s="140"/>
      <c r="DS373" s="140"/>
      <c r="DT373" s="140"/>
      <c r="DU373" s="140"/>
      <c r="DV373" s="140"/>
      <c r="DW373" s="140"/>
      <c r="DX373" s="140"/>
      <c r="DY373" s="140"/>
      <c r="DZ373" s="140"/>
      <c r="EA373" s="140"/>
      <c r="EB373" s="140"/>
      <c r="EC373" s="140"/>
      <c r="ED373" s="140"/>
      <c r="EE373" s="140"/>
      <c r="EF373" s="140"/>
      <c r="EG373" s="140"/>
      <c r="EH373" s="140"/>
      <c r="EI373" s="140"/>
      <c r="EJ373" s="140"/>
      <c r="EK373" s="140"/>
      <c r="EL373" s="140"/>
      <c r="EM373" s="140"/>
      <c r="EN373" s="140"/>
      <c r="EO373" s="140"/>
      <c r="EP373" s="140"/>
      <c r="EQ373" s="140"/>
      <c r="ER373" s="140"/>
      <c r="ES373" s="140"/>
      <c r="ET373" s="140"/>
      <c r="EU373" s="140"/>
      <c r="EV373" s="140"/>
      <c r="EW373" s="140"/>
      <c r="EX373" s="140"/>
      <c r="EY373" s="140"/>
      <c r="EZ373" s="140"/>
      <c r="FA373" s="140"/>
      <c r="FB373" s="140"/>
      <c r="FC373" s="140"/>
      <c r="FD373" s="140"/>
      <c r="FE373" s="140"/>
      <c r="FF373" s="140"/>
      <c r="FG373" s="140"/>
      <c r="FH373" s="140"/>
      <c r="FI373" s="140"/>
      <c r="FJ373" s="140"/>
      <c r="FK373" s="140"/>
      <c r="FL373" s="140"/>
      <c r="FM373" s="140"/>
      <c r="FN373" s="140"/>
      <c r="FO373" s="140"/>
      <c r="FP373" s="140"/>
      <c r="FQ373" s="140"/>
      <c r="FR373" s="140"/>
      <c r="FS373" s="140"/>
      <c r="FT373" s="140"/>
      <c r="FU373" s="140"/>
      <c r="FV373" s="140"/>
      <c r="FW373" s="140"/>
      <c r="FX373" s="140"/>
      <c r="FY373" s="140"/>
      <c r="FZ373" s="140"/>
      <c r="GA373" s="140"/>
      <c r="GB373" s="140"/>
      <c r="GC373" s="140"/>
      <c r="GD373" s="140"/>
      <c r="GE373" s="140"/>
      <c r="GF373" s="140"/>
      <c r="GG373" s="140"/>
      <c r="GH373" s="140"/>
      <c r="GI373" s="140"/>
      <c r="GJ373" s="140"/>
      <c r="GK373" s="140"/>
      <c r="GL373" s="140"/>
      <c r="GM373" s="140"/>
      <c r="GN373" s="140"/>
      <c r="GO373" s="140"/>
      <c r="GP373" s="140"/>
      <c r="GQ373" s="140"/>
      <c r="GR373" s="140"/>
      <c r="GS373" s="140"/>
      <c r="GT373" s="140"/>
      <c r="GU373" s="140"/>
      <c r="GV373" s="140"/>
      <c r="GW373" s="140"/>
      <c r="GX373" s="140"/>
      <c r="GY373" s="140"/>
      <c r="GZ373" s="140"/>
      <c r="HA373" s="140"/>
      <c r="HB373" s="140"/>
      <c r="HC373" s="140"/>
      <c r="HD373" s="140"/>
      <c r="HE373" s="140"/>
      <c r="HF373" s="140"/>
      <c r="HG373" s="140"/>
      <c r="HH373" s="140"/>
      <c r="HI373" s="140"/>
      <c r="HJ373" s="140"/>
      <c r="HK373" s="140"/>
      <c r="HL373" s="140"/>
      <c r="HM373" s="140"/>
      <c r="HN373" s="140"/>
      <c r="HO373" s="140"/>
      <c r="HP373" s="140"/>
      <c r="HQ373" s="140"/>
      <c r="HR373" s="140"/>
      <c r="HS373" s="140"/>
    </row>
    <row r="374" spans="1:244" s="138" customFormat="1">
      <c r="A374" s="97" t="s">
        <v>2603</v>
      </c>
      <c r="B374" s="97"/>
      <c r="C374" s="117" t="s">
        <v>2604</v>
      </c>
      <c r="D374" s="136" t="s">
        <v>249</v>
      </c>
      <c r="E374" s="60">
        <v>13066022.939999999</v>
      </c>
      <c r="F374" s="60">
        <v>13836800</v>
      </c>
      <c r="G374" s="60">
        <v>14719000</v>
      </c>
      <c r="H374" s="60">
        <v>15656600</v>
      </c>
      <c r="I374" s="60">
        <v>16637000</v>
      </c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  <c r="BZ374" s="140"/>
      <c r="CA374" s="140"/>
      <c r="CB374" s="140"/>
      <c r="CC374" s="140"/>
      <c r="CD374" s="140"/>
      <c r="CE374" s="140"/>
      <c r="CF374" s="140"/>
      <c r="CG374" s="140"/>
      <c r="CH374" s="140"/>
      <c r="CI374" s="140"/>
      <c r="CJ374" s="140"/>
      <c r="CK374" s="140"/>
      <c r="CL374" s="140"/>
      <c r="CM374" s="140"/>
      <c r="CN374" s="140"/>
      <c r="CO374" s="140"/>
      <c r="CP374" s="140"/>
      <c r="CQ374" s="140"/>
      <c r="CR374" s="140"/>
      <c r="CS374" s="140"/>
      <c r="CT374" s="140"/>
      <c r="CU374" s="140"/>
      <c r="CV374" s="140"/>
      <c r="CW374" s="140"/>
      <c r="CX374" s="140"/>
      <c r="CY374" s="140"/>
      <c r="CZ374" s="140"/>
      <c r="DA374" s="140"/>
      <c r="DB374" s="140"/>
      <c r="DC374" s="140"/>
      <c r="DD374" s="140"/>
      <c r="DE374" s="140"/>
      <c r="DF374" s="140"/>
      <c r="DG374" s="140"/>
      <c r="DH374" s="140"/>
      <c r="DI374" s="140"/>
      <c r="DJ374" s="140"/>
      <c r="DK374" s="140"/>
      <c r="DL374" s="140"/>
      <c r="DM374" s="140"/>
      <c r="DN374" s="140"/>
      <c r="DO374" s="140"/>
      <c r="DP374" s="140"/>
      <c r="DQ374" s="140"/>
      <c r="DR374" s="140"/>
      <c r="DS374" s="140"/>
      <c r="DT374" s="140"/>
      <c r="DU374" s="140"/>
      <c r="DV374" s="140"/>
      <c r="DW374" s="140"/>
      <c r="DX374" s="140"/>
      <c r="DY374" s="140"/>
      <c r="DZ374" s="140"/>
      <c r="EA374" s="140"/>
      <c r="EB374" s="140"/>
      <c r="EC374" s="140"/>
      <c r="ED374" s="140"/>
      <c r="EE374" s="140"/>
      <c r="EF374" s="140"/>
      <c r="EG374" s="140"/>
      <c r="EH374" s="140"/>
      <c r="EI374" s="140"/>
      <c r="EJ374" s="140"/>
      <c r="EK374" s="140"/>
      <c r="EL374" s="140"/>
      <c r="EM374" s="140"/>
      <c r="EN374" s="140"/>
      <c r="EO374" s="140"/>
      <c r="EP374" s="140"/>
      <c r="EQ374" s="140"/>
      <c r="ER374" s="140"/>
      <c r="ES374" s="140"/>
      <c r="ET374" s="140"/>
      <c r="EU374" s="140"/>
      <c r="EV374" s="140"/>
      <c r="EW374" s="140"/>
      <c r="EX374" s="140"/>
      <c r="EY374" s="140"/>
      <c r="EZ374" s="140"/>
      <c r="FA374" s="140"/>
      <c r="FB374" s="140"/>
      <c r="FC374" s="140"/>
      <c r="FD374" s="140"/>
      <c r="FE374" s="140"/>
      <c r="FF374" s="140"/>
      <c r="FG374" s="140"/>
      <c r="FH374" s="140"/>
      <c r="FI374" s="140"/>
      <c r="FJ374" s="140"/>
      <c r="FK374" s="140"/>
      <c r="FL374" s="140"/>
      <c r="FM374" s="140"/>
      <c r="FN374" s="140"/>
      <c r="FO374" s="140"/>
      <c r="FP374" s="140"/>
      <c r="FQ374" s="140"/>
      <c r="FR374" s="140"/>
      <c r="FS374" s="140"/>
      <c r="FT374" s="140"/>
      <c r="FU374" s="140"/>
      <c r="FV374" s="140"/>
      <c r="FW374" s="140"/>
      <c r="FX374" s="140"/>
      <c r="FY374" s="140"/>
      <c r="FZ374" s="140"/>
      <c r="GA374" s="140"/>
      <c r="GB374" s="140"/>
      <c r="GC374" s="140"/>
      <c r="GD374" s="140"/>
      <c r="GE374" s="140"/>
      <c r="GF374" s="140"/>
      <c r="GG374" s="140"/>
      <c r="GH374" s="140"/>
      <c r="GI374" s="140"/>
      <c r="GJ374" s="140"/>
      <c r="GK374" s="140"/>
      <c r="GL374" s="140"/>
      <c r="GM374" s="140"/>
      <c r="GN374" s="140"/>
      <c r="GO374" s="140"/>
      <c r="GP374" s="140"/>
      <c r="GQ374" s="140"/>
      <c r="GR374" s="140"/>
      <c r="GS374" s="140"/>
      <c r="GT374" s="140"/>
      <c r="GU374" s="140"/>
      <c r="GV374" s="140"/>
      <c r="GW374" s="140"/>
      <c r="GX374" s="140"/>
      <c r="GY374" s="140"/>
      <c r="GZ374" s="140"/>
      <c r="HA374" s="140"/>
      <c r="HB374" s="140"/>
      <c r="HC374" s="140"/>
      <c r="HD374" s="140"/>
      <c r="HE374" s="140"/>
      <c r="HF374" s="140"/>
      <c r="HG374" s="140"/>
      <c r="HH374" s="140"/>
      <c r="HI374" s="140"/>
      <c r="HJ374" s="140"/>
      <c r="HK374" s="140"/>
      <c r="HL374" s="140"/>
      <c r="HM374" s="140"/>
      <c r="HN374" s="140"/>
      <c r="HO374" s="140"/>
      <c r="HP374" s="140"/>
      <c r="HQ374" s="140"/>
      <c r="HR374" s="140"/>
      <c r="HS374" s="140"/>
    </row>
    <row r="375" spans="1:244" s="140" customFormat="1" ht="25.5" customHeight="1">
      <c r="A375" s="99" t="s">
        <v>2605</v>
      </c>
      <c r="B375" s="99"/>
      <c r="C375" s="116" t="s">
        <v>2606</v>
      </c>
      <c r="D375" s="136"/>
      <c r="E375" s="58">
        <f>E376</f>
        <v>2901564.56</v>
      </c>
      <c r="F375" s="58">
        <f>F376</f>
        <v>3155000</v>
      </c>
      <c r="G375" s="58">
        <f>G376</f>
        <v>3281000</v>
      </c>
      <c r="H375" s="58">
        <f>H376</f>
        <v>3415000</v>
      </c>
      <c r="I375" s="58">
        <f>I376</f>
        <v>3595000</v>
      </c>
      <c r="HT375" s="138"/>
      <c r="HU375" s="138"/>
      <c r="HV375" s="138"/>
      <c r="HW375" s="138"/>
      <c r="HX375" s="138"/>
      <c r="HY375" s="138"/>
      <c r="HZ375" s="138"/>
      <c r="IA375" s="138"/>
      <c r="IB375" s="138"/>
      <c r="IC375" s="138"/>
      <c r="ID375" s="138"/>
      <c r="IE375" s="138"/>
      <c r="IF375" s="138"/>
      <c r="IG375" s="138"/>
      <c r="IH375" s="138"/>
      <c r="II375" s="138"/>
      <c r="IJ375" s="138"/>
    </row>
    <row r="376" spans="1:244" s="140" customFormat="1" ht="25.5" customHeight="1">
      <c r="A376" s="97" t="s">
        <v>2607</v>
      </c>
      <c r="B376" s="97"/>
      <c r="C376" s="117" t="s">
        <v>2608</v>
      </c>
      <c r="D376" s="136"/>
      <c r="E376" s="60">
        <f>SUM(E377:E379)</f>
        <v>2901564.56</v>
      </c>
      <c r="F376" s="60">
        <f>SUM(F377:F379)</f>
        <v>3155000</v>
      </c>
      <c r="G376" s="60">
        <f>SUM(G377:G379)</f>
        <v>3281000</v>
      </c>
      <c r="H376" s="60">
        <f>SUM(H377:H379)</f>
        <v>3415000</v>
      </c>
      <c r="I376" s="60">
        <f>SUM(I377:I379)</f>
        <v>3595000</v>
      </c>
      <c r="HT376" s="138"/>
      <c r="HU376" s="138"/>
      <c r="HV376" s="138"/>
      <c r="HW376" s="138"/>
      <c r="HX376" s="138"/>
      <c r="HY376" s="138"/>
      <c r="HZ376" s="138"/>
      <c r="IA376" s="138"/>
      <c r="IB376" s="138"/>
      <c r="IC376" s="138"/>
      <c r="ID376" s="138"/>
      <c r="IE376" s="138"/>
      <c r="IF376" s="138"/>
      <c r="IG376" s="138"/>
      <c r="IH376" s="138"/>
      <c r="II376" s="138"/>
      <c r="IJ376" s="138"/>
    </row>
    <row r="377" spans="1:244" s="138" customFormat="1" ht="18">
      <c r="A377" s="97" t="s">
        <v>2609</v>
      </c>
      <c r="B377" s="97"/>
      <c r="C377" s="117" t="s">
        <v>2610</v>
      </c>
      <c r="D377" s="136" t="s">
        <v>29</v>
      </c>
      <c r="E377" s="60">
        <v>1740938.73</v>
      </c>
      <c r="F377" s="60">
        <v>1893000</v>
      </c>
      <c r="G377" s="60">
        <v>1968600</v>
      </c>
      <c r="H377" s="60">
        <v>2049000</v>
      </c>
      <c r="I377" s="60">
        <v>2157000</v>
      </c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  <c r="BV377" s="140"/>
      <c r="BW377" s="140"/>
      <c r="BX377" s="140"/>
      <c r="BY377" s="140"/>
      <c r="BZ377" s="140"/>
      <c r="CA377" s="140"/>
      <c r="CB377" s="140"/>
      <c r="CC377" s="140"/>
      <c r="CD377" s="140"/>
      <c r="CE377" s="140"/>
      <c r="CF377" s="140"/>
      <c r="CG377" s="140"/>
      <c r="CH377" s="140"/>
      <c r="CI377" s="140"/>
      <c r="CJ377" s="140"/>
      <c r="CK377" s="140"/>
      <c r="CL377" s="140"/>
      <c r="CM377" s="140"/>
      <c r="CN377" s="140"/>
      <c r="CO377" s="140"/>
      <c r="CP377" s="140"/>
      <c r="CQ377" s="140"/>
      <c r="CR377" s="140"/>
      <c r="CS377" s="140"/>
      <c r="CT377" s="140"/>
      <c r="CU377" s="140"/>
      <c r="CV377" s="140"/>
      <c r="CW377" s="140"/>
      <c r="CX377" s="140"/>
      <c r="CY377" s="140"/>
      <c r="CZ377" s="140"/>
      <c r="DA377" s="140"/>
      <c r="DB377" s="140"/>
      <c r="DC377" s="140"/>
      <c r="DD377" s="140"/>
      <c r="DE377" s="140"/>
      <c r="DF377" s="140"/>
      <c r="DG377" s="140"/>
      <c r="DH377" s="140"/>
      <c r="DI377" s="140"/>
      <c r="DJ377" s="140"/>
      <c r="DK377" s="140"/>
      <c r="DL377" s="140"/>
      <c r="DM377" s="140"/>
      <c r="DN377" s="140"/>
      <c r="DO377" s="140"/>
      <c r="DP377" s="140"/>
      <c r="DQ377" s="140"/>
      <c r="DR377" s="140"/>
      <c r="DS377" s="140"/>
      <c r="DT377" s="140"/>
      <c r="DU377" s="140"/>
      <c r="DV377" s="140"/>
      <c r="DW377" s="140"/>
      <c r="DX377" s="140"/>
      <c r="DY377" s="140"/>
      <c r="DZ377" s="140"/>
      <c r="EA377" s="140"/>
      <c r="EB377" s="140"/>
      <c r="EC377" s="140"/>
      <c r="ED377" s="140"/>
      <c r="EE377" s="140"/>
      <c r="EF377" s="140"/>
      <c r="EG377" s="140"/>
      <c r="EH377" s="140"/>
      <c r="EI377" s="140"/>
      <c r="EJ377" s="140"/>
      <c r="EK377" s="140"/>
      <c r="EL377" s="140"/>
      <c r="EM377" s="140"/>
      <c r="EN377" s="140"/>
      <c r="EO377" s="140"/>
      <c r="EP377" s="140"/>
      <c r="EQ377" s="140"/>
      <c r="ER377" s="140"/>
      <c r="ES377" s="140"/>
      <c r="ET377" s="140"/>
      <c r="EU377" s="140"/>
      <c r="EV377" s="140"/>
      <c r="EW377" s="140"/>
      <c r="EX377" s="140"/>
      <c r="EY377" s="140"/>
      <c r="EZ377" s="140"/>
      <c r="FA377" s="140"/>
      <c r="FB377" s="140"/>
      <c r="FC377" s="140"/>
      <c r="FD377" s="140"/>
      <c r="FE377" s="140"/>
      <c r="FF377" s="140"/>
      <c r="FG377" s="140"/>
      <c r="FH377" s="140"/>
      <c r="FI377" s="140"/>
      <c r="FJ377" s="140"/>
      <c r="FK377" s="140"/>
      <c r="FL377" s="140"/>
      <c r="FM377" s="140"/>
      <c r="FN377" s="140"/>
      <c r="FO377" s="140"/>
      <c r="FP377" s="140"/>
      <c r="FQ377" s="140"/>
      <c r="FR377" s="140"/>
      <c r="FS377" s="140"/>
      <c r="FT377" s="140"/>
      <c r="FU377" s="140"/>
      <c r="FV377" s="140"/>
      <c r="FW377" s="140"/>
      <c r="FX377" s="140"/>
      <c r="FY377" s="140"/>
      <c r="FZ377" s="140"/>
      <c r="GA377" s="140"/>
      <c r="GB377" s="140"/>
      <c r="GC377" s="140"/>
      <c r="GD377" s="140"/>
      <c r="GE377" s="140"/>
      <c r="GF377" s="140"/>
      <c r="GG377" s="140"/>
      <c r="GH377" s="140"/>
      <c r="GI377" s="140"/>
      <c r="GJ377" s="140"/>
      <c r="GK377" s="140"/>
      <c r="GL377" s="140"/>
      <c r="GM377" s="140"/>
      <c r="GN377" s="140"/>
      <c r="GO377" s="140"/>
      <c r="GP377" s="140"/>
      <c r="GQ377" s="140"/>
      <c r="GR377" s="140"/>
      <c r="GS377" s="140"/>
      <c r="GT377" s="140"/>
      <c r="GU377" s="140"/>
      <c r="GV377" s="140"/>
      <c r="GW377" s="140"/>
      <c r="GX377" s="140"/>
      <c r="GY377" s="140"/>
      <c r="GZ377" s="140"/>
      <c r="HA377" s="140"/>
      <c r="HB377" s="140"/>
      <c r="HC377" s="140"/>
      <c r="HD377" s="140"/>
      <c r="HE377" s="140"/>
      <c r="HF377" s="140"/>
      <c r="HG377" s="140"/>
      <c r="HH377" s="140"/>
      <c r="HI377" s="140"/>
      <c r="HJ377" s="140"/>
      <c r="HK377" s="140"/>
      <c r="HL377" s="140"/>
      <c r="HM377" s="140"/>
      <c r="HN377" s="140"/>
      <c r="HO377" s="140"/>
      <c r="HP377" s="140"/>
      <c r="HQ377" s="140"/>
      <c r="HR377" s="140"/>
      <c r="HS377" s="140"/>
    </row>
    <row r="378" spans="1:244" s="138" customFormat="1" ht="18">
      <c r="A378" s="97" t="s">
        <v>2611</v>
      </c>
      <c r="B378" s="97"/>
      <c r="C378" s="117" t="s">
        <v>2612</v>
      </c>
      <c r="D378" s="136" t="s">
        <v>32</v>
      </c>
      <c r="E378" s="60">
        <v>725391.14</v>
      </c>
      <c r="F378" s="60">
        <v>788750</v>
      </c>
      <c r="G378" s="60">
        <v>820250</v>
      </c>
      <c r="H378" s="60">
        <v>853750</v>
      </c>
      <c r="I378" s="60">
        <v>898750</v>
      </c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  <c r="BZ378" s="140"/>
      <c r="CA378" s="140"/>
      <c r="CB378" s="140"/>
      <c r="CC378" s="140"/>
      <c r="CD378" s="140"/>
      <c r="CE378" s="140"/>
      <c r="CF378" s="140"/>
      <c r="CG378" s="140"/>
      <c r="CH378" s="140"/>
      <c r="CI378" s="140"/>
      <c r="CJ378" s="140"/>
      <c r="CK378" s="140"/>
      <c r="CL378" s="140"/>
      <c r="CM378" s="140"/>
      <c r="CN378" s="140"/>
      <c r="CO378" s="140"/>
      <c r="CP378" s="140"/>
      <c r="CQ378" s="140"/>
      <c r="CR378" s="140"/>
      <c r="CS378" s="140"/>
      <c r="CT378" s="140"/>
      <c r="CU378" s="140"/>
      <c r="CV378" s="140"/>
      <c r="CW378" s="140"/>
      <c r="CX378" s="140"/>
      <c r="CY378" s="140"/>
      <c r="CZ378" s="140"/>
      <c r="DA378" s="140"/>
      <c r="DB378" s="140"/>
      <c r="DC378" s="140"/>
      <c r="DD378" s="140"/>
      <c r="DE378" s="140"/>
      <c r="DF378" s="140"/>
      <c r="DG378" s="140"/>
      <c r="DH378" s="140"/>
      <c r="DI378" s="140"/>
      <c r="DJ378" s="140"/>
      <c r="DK378" s="140"/>
      <c r="DL378" s="140"/>
      <c r="DM378" s="140"/>
      <c r="DN378" s="140"/>
      <c r="DO378" s="140"/>
      <c r="DP378" s="140"/>
      <c r="DQ378" s="140"/>
      <c r="DR378" s="140"/>
      <c r="DS378" s="140"/>
      <c r="DT378" s="140"/>
      <c r="DU378" s="140"/>
      <c r="DV378" s="140"/>
      <c r="DW378" s="140"/>
      <c r="DX378" s="140"/>
      <c r="DY378" s="140"/>
      <c r="DZ378" s="140"/>
      <c r="EA378" s="140"/>
      <c r="EB378" s="140"/>
      <c r="EC378" s="140"/>
      <c r="ED378" s="140"/>
      <c r="EE378" s="140"/>
      <c r="EF378" s="140"/>
      <c r="EG378" s="140"/>
      <c r="EH378" s="140"/>
      <c r="EI378" s="140"/>
      <c r="EJ378" s="140"/>
      <c r="EK378" s="140"/>
      <c r="EL378" s="140"/>
      <c r="EM378" s="140"/>
      <c r="EN378" s="140"/>
      <c r="EO378" s="140"/>
      <c r="EP378" s="140"/>
      <c r="EQ378" s="140"/>
      <c r="ER378" s="140"/>
      <c r="ES378" s="140"/>
      <c r="ET378" s="140"/>
      <c r="EU378" s="140"/>
      <c r="EV378" s="140"/>
      <c r="EW378" s="140"/>
      <c r="EX378" s="140"/>
      <c r="EY378" s="140"/>
      <c r="EZ378" s="140"/>
      <c r="FA378" s="140"/>
      <c r="FB378" s="140"/>
      <c r="FC378" s="140"/>
      <c r="FD378" s="140"/>
      <c r="FE378" s="140"/>
      <c r="FF378" s="140"/>
      <c r="FG378" s="140"/>
      <c r="FH378" s="140"/>
      <c r="FI378" s="140"/>
      <c r="FJ378" s="140"/>
      <c r="FK378" s="140"/>
      <c r="FL378" s="140"/>
      <c r="FM378" s="140"/>
      <c r="FN378" s="140"/>
      <c r="FO378" s="140"/>
      <c r="FP378" s="140"/>
      <c r="FQ378" s="140"/>
      <c r="FR378" s="140"/>
      <c r="FS378" s="140"/>
      <c r="FT378" s="140"/>
      <c r="FU378" s="140"/>
      <c r="FV378" s="140"/>
      <c r="FW378" s="140"/>
      <c r="FX378" s="140"/>
      <c r="FY378" s="140"/>
      <c r="FZ378" s="140"/>
      <c r="GA378" s="140"/>
      <c r="GB378" s="140"/>
      <c r="GC378" s="140"/>
      <c r="GD378" s="140"/>
      <c r="GE378" s="140"/>
      <c r="GF378" s="140"/>
      <c r="GG378" s="140"/>
      <c r="GH378" s="140"/>
      <c r="GI378" s="140"/>
      <c r="GJ378" s="140"/>
      <c r="GK378" s="140"/>
      <c r="GL378" s="140"/>
      <c r="GM378" s="140"/>
      <c r="GN378" s="140"/>
      <c r="GO378" s="140"/>
      <c r="GP378" s="140"/>
      <c r="GQ378" s="140"/>
      <c r="GR378" s="140"/>
      <c r="GS378" s="140"/>
      <c r="GT378" s="140"/>
      <c r="GU378" s="140"/>
      <c r="GV378" s="140"/>
      <c r="GW378" s="140"/>
      <c r="GX378" s="140"/>
      <c r="GY378" s="140"/>
      <c r="GZ378" s="140"/>
      <c r="HA378" s="140"/>
      <c r="HB378" s="140"/>
      <c r="HC378" s="140"/>
      <c r="HD378" s="140"/>
      <c r="HE378" s="140"/>
      <c r="HF378" s="140"/>
      <c r="HG378" s="140"/>
      <c r="HH378" s="140"/>
      <c r="HI378" s="140"/>
      <c r="HJ378" s="140"/>
      <c r="HK378" s="140"/>
      <c r="HL378" s="140"/>
      <c r="HM378" s="140"/>
      <c r="HN378" s="140"/>
      <c r="HO378" s="140"/>
      <c r="HP378" s="140"/>
      <c r="HQ378" s="140"/>
      <c r="HR378" s="140"/>
      <c r="HS378" s="140"/>
    </row>
    <row r="379" spans="1:244" s="138" customFormat="1" ht="18">
      <c r="A379" s="97" t="s">
        <v>2613</v>
      </c>
      <c r="B379" s="97"/>
      <c r="C379" s="117" t="s">
        <v>2614</v>
      </c>
      <c r="D379" s="136" t="s">
        <v>35</v>
      </c>
      <c r="E379" s="60">
        <v>435234.69</v>
      </c>
      <c r="F379" s="60">
        <v>473250</v>
      </c>
      <c r="G379" s="60">
        <v>492150</v>
      </c>
      <c r="H379" s="60">
        <v>512250</v>
      </c>
      <c r="I379" s="60">
        <v>539250</v>
      </c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140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  <c r="BZ379" s="140"/>
      <c r="CA379" s="140"/>
      <c r="CB379" s="140"/>
      <c r="CC379" s="140"/>
      <c r="CD379" s="140"/>
      <c r="CE379" s="140"/>
      <c r="CF379" s="140"/>
      <c r="CG379" s="140"/>
      <c r="CH379" s="140"/>
      <c r="CI379" s="140"/>
      <c r="CJ379" s="140"/>
      <c r="CK379" s="140"/>
      <c r="CL379" s="140"/>
      <c r="CM379" s="140"/>
      <c r="CN379" s="140"/>
      <c r="CO379" s="140"/>
      <c r="CP379" s="140"/>
      <c r="CQ379" s="140"/>
      <c r="CR379" s="140"/>
      <c r="CS379" s="140"/>
      <c r="CT379" s="140"/>
      <c r="CU379" s="140"/>
      <c r="CV379" s="140"/>
      <c r="CW379" s="140"/>
      <c r="CX379" s="140"/>
      <c r="CY379" s="140"/>
      <c r="CZ379" s="140"/>
      <c r="DA379" s="140"/>
      <c r="DB379" s="140"/>
      <c r="DC379" s="140"/>
      <c r="DD379" s="140"/>
      <c r="DE379" s="140"/>
      <c r="DF379" s="140"/>
      <c r="DG379" s="140"/>
      <c r="DH379" s="140"/>
      <c r="DI379" s="140"/>
      <c r="DJ379" s="140"/>
      <c r="DK379" s="140"/>
      <c r="DL379" s="140"/>
      <c r="DM379" s="140"/>
      <c r="DN379" s="140"/>
      <c r="DO379" s="140"/>
      <c r="DP379" s="140"/>
      <c r="DQ379" s="140"/>
      <c r="DR379" s="140"/>
      <c r="DS379" s="140"/>
      <c r="DT379" s="140"/>
      <c r="DU379" s="140"/>
      <c r="DV379" s="140"/>
      <c r="DW379" s="140"/>
      <c r="DX379" s="140"/>
      <c r="DY379" s="140"/>
      <c r="DZ379" s="140"/>
      <c r="EA379" s="140"/>
      <c r="EB379" s="140"/>
      <c r="EC379" s="140"/>
      <c r="ED379" s="140"/>
      <c r="EE379" s="140"/>
      <c r="EF379" s="140"/>
      <c r="EG379" s="140"/>
      <c r="EH379" s="140"/>
      <c r="EI379" s="140"/>
      <c r="EJ379" s="140"/>
      <c r="EK379" s="140"/>
      <c r="EL379" s="140"/>
      <c r="EM379" s="140"/>
      <c r="EN379" s="140"/>
      <c r="EO379" s="140"/>
      <c r="EP379" s="140"/>
      <c r="EQ379" s="140"/>
      <c r="ER379" s="140"/>
      <c r="ES379" s="140"/>
      <c r="ET379" s="140"/>
      <c r="EU379" s="140"/>
      <c r="EV379" s="140"/>
      <c r="EW379" s="140"/>
      <c r="EX379" s="140"/>
      <c r="EY379" s="140"/>
      <c r="EZ379" s="140"/>
      <c r="FA379" s="140"/>
      <c r="FB379" s="140"/>
      <c r="FC379" s="140"/>
      <c r="FD379" s="140"/>
      <c r="FE379" s="140"/>
      <c r="FF379" s="140"/>
      <c r="FG379" s="140"/>
      <c r="FH379" s="140"/>
      <c r="FI379" s="140"/>
      <c r="FJ379" s="140"/>
      <c r="FK379" s="140"/>
      <c r="FL379" s="140"/>
      <c r="FM379" s="140"/>
      <c r="FN379" s="140"/>
      <c r="FO379" s="140"/>
      <c r="FP379" s="140"/>
      <c r="FQ379" s="140"/>
      <c r="FR379" s="140"/>
      <c r="FS379" s="140"/>
      <c r="FT379" s="140"/>
      <c r="FU379" s="140"/>
      <c r="FV379" s="140"/>
      <c r="FW379" s="140"/>
      <c r="FX379" s="140"/>
      <c r="FY379" s="140"/>
      <c r="FZ379" s="140"/>
      <c r="GA379" s="140"/>
      <c r="GB379" s="140"/>
      <c r="GC379" s="140"/>
      <c r="GD379" s="140"/>
      <c r="GE379" s="140"/>
      <c r="GF379" s="140"/>
      <c r="GG379" s="140"/>
      <c r="GH379" s="140"/>
      <c r="GI379" s="140"/>
      <c r="GJ379" s="140"/>
      <c r="GK379" s="140"/>
      <c r="GL379" s="140"/>
      <c r="GM379" s="140"/>
      <c r="GN379" s="140"/>
      <c r="GO379" s="140"/>
      <c r="GP379" s="140"/>
      <c r="GQ379" s="140"/>
      <c r="GR379" s="140"/>
      <c r="GS379" s="140"/>
      <c r="GT379" s="140"/>
      <c r="GU379" s="140"/>
      <c r="GV379" s="140"/>
      <c r="GW379" s="140"/>
      <c r="GX379" s="140"/>
      <c r="GY379" s="140"/>
      <c r="GZ379" s="140"/>
      <c r="HA379" s="140"/>
      <c r="HB379" s="140"/>
      <c r="HC379" s="140"/>
      <c r="HD379" s="140"/>
      <c r="HE379" s="140"/>
      <c r="HF379" s="140"/>
      <c r="HG379" s="140"/>
      <c r="HH379" s="140"/>
      <c r="HI379" s="140"/>
      <c r="HJ379" s="140"/>
      <c r="HK379" s="140"/>
      <c r="HL379" s="140"/>
      <c r="HM379" s="140"/>
      <c r="HN379" s="140"/>
      <c r="HO379" s="140"/>
      <c r="HP379" s="140"/>
      <c r="HQ379" s="140"/>
      <c r="HR379" s="140"/>
      <c r="HS379" s="140"/>
    </row>
    <row r="380" spans="1:244" s="140" customFormat="1" ht="25.5" customHeight="1">
      <c r="A380" s="99" t="s">
        <v>2615</v>
      </c>
      <c r="B380" s="99"/>
      <c r="C380" s="116" t="s">
        <v>2616</v>
      </c>
      <c r="D380" s="136"/>
      <c r="E380" s="58">
        <f>E381</f>
        <v>2830919</v>
      </c>
      <c r="F380" s="58">
        <f>F381</f>
        <v>2951000</v>
      </c>
      <c r="G380" s="58">
        <f>G381</f>
        <v>3070000</v>
      </c>
      <c r="H380" s="58">
        <f>H381</f>
        <v>3192000</v>
      </c>
      <c r="I380" s="58">
        <f>I381</f>
        <v>3360000</v>
      </c>
      <c r="HT380" s="138"/>
      <c r="HU380" s="138"/>
      <c r="HV380" s="138"/>
      <c r="HW380" s="138"/>
      <c r="HX380" s="138"/>
      <c r="HY380" s="138"/>
      <c r="HZ380" s="138"/>
      <c r="IA380" s="138"/>
      <c r="IB380" s="138"/>
      <c r="IC380" s="138"/>
      <c r="ID380" s="138"/>
      <c r="IE380" s="138"/>
      <c r="IF380" s="138"/>
      <c r="IG380" s="138"/>
      <c r="IH380" s="138"/>
      <c r="II380" s="138"/>
      <c r="IJ380" s="138"/>
    </row>
    <row r="381" spans="1:244" s="138" customFormat="1" ht="18">
      <c r="A381" s="97" t="s">
        <v>2617</v>
      </c>
      <c r="B381" s="97"/>
      <c r="C381" s="117" t="s">
        <v>2618</v>
      </c>
      <c r="D381" s="136"/>
      <c r="E381" s="60">
        <f>SUM(E382:E384)</f>
        <v>2830919</v>
      </c>
      <c r="F381" s="60">
        <f>SUM(F382:F384)</f>
        <v>2951000</v>
      </c>
      <c r="G381" s="60">
        <f>SUM(G382:G384)</f>
        <v>3070000</v>
      </c>
      <c r="H381" s="60">
        <f>SUM(H382:H384)</f>
        <v>3192000</v>
      </c>
      <c r="I381" s="60">
        <f>SUM(I382:I384)</f>
        <v>3360000</v>
      </c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  <c r="BZ381" s="140"/>
      <c r="CA381" s="140"/>
      <c r="CB381" s="140"/>
      <c r="CC381" s="140"/>
      <c r="CD381" s="140"/>
      <c r="CE381" s="140"/>
      <c r="CF381" s="140"/>
      <c r="CG381" s="140"/>
      <c r="CH381" s="140"/>
      <c r="CI381" s="140"/>
      <c r="CJ381" s="140"/>
      <c r="CK381" s="140"/>
      <c r="CL381" s="140"/>
      <c r="CM381" s="140"/>
      <c r="CN381" s="140"/>
      <c r="CO381" s="140"/>
      <c r="CP381" s="140"/>
      <c r="CQ381" s="140"/>
      <c r="CR381" s="140"/>
      <c r="CS381" s="140"/>
      <c r="CT381" s="140"/>
      <c r="CU381" s="140"/>
      <c r="CV381" s="140"/>
      <c r="CW381" s="140"/>
      <c r="CX381" s="140"/>
      <c r="CY381" s="140"/>
      <c r="CZ381" s="140"/>
      <c r="DA381" s="140"/>
      <c r="DB381" s="140"/>
      <c r="DC381" s="140"/>
      <c r="DD381" s="140"/>
      <c r="DE381" s="140"/>
      <c r="DF381" s="140"/>
      <c r="DG381" s="140"/>
      <c r="DH381" s="140"/>
      <c r="DI381" s="140"/>
      <c r="DJ381" s="140"/>
      <c r="DK381" s="140"/>
      <c r="DL381" s="140"/>
      <c r="DM381" s="140"/>
      <c r="DN381" s="140"/>
      <c r="DO381" s="140"/>
      <c r="DP381" s="140"/>
      <c r="DQ381" s="140"/>
      <c r="DR381" s="140"/>
      <c r="DS381" s="140"/>
      <c r="DT381" s="140"/>
      <c r="DU381" s="140"/>
      <c r="DV381" s="140"/>
      <c r="DW381" s="140"/>
      <c r="DX381" s="140"/>
      <c r="DY381" s="140"/>
      <c r="DZ381" s="140"/>
      <c r="EA381" s="140"/>
      <c r="EB381" s="140"/>
      <c r="EC381" s="140"/>
      <c r="ED381" s="140"/>
      <c r="EE381" s="140"/>
      <c r="EF381" s="140"/>
      <c r="EG381" s="140"/>
      <c r="EH381" s="140"/>
      <c r="EI381" s="140"/>
      <c r="EJ381" s="140"/>
      <c r="EK381" s="140"/>
      <c r="EL381" s="140"/>
      <c r="EM381" s="140"/>
      <c r="EN381" s="140"/>
      <c r="EO381" s="140"/>
      <c r="EP381" s="140"/>
      <c r="EQ381" s="140"/>
      <c r="ER381" s="140"/>
      <c r="ES381" s="140"/>
      <c r="ET381" s="140"/>
      <c r="EU381" s="140"/>
      <c r="EV381" s="140"/>
      <c r="EW381" s="140"/>
      <c r="EX381" s="140"/>
      <c r="EY381" s="140"/>
      <c r="EZ381" s="140"/>
      <c r="FA381" s="140"/>
      <c r="FB381" s="140"/>
      <c r="FC381" s="140"/>
      <c r="FD381" s="140"/>
      <c r="FE381" s="140"/>
      <c r="FF381" s="140"/>
      <c r="FG381" s="140"/>
      <c r="FH381" s="140"/>
      <c r="FI381" s="140"/>
      <c r="FJ381" s="140"/>
      <c r="FK381" s="140"/>
      <c r="FL381" s="140"/>
      <c r="FM381" s="140"/>
      <c r="FN381" s="140"/>
      <c r="FO381" s="140"/>
      <c r="FP381" s="140"/>
      <c r="FQ381" s="140"/>
      <c r="FR381" s="140"/>
      <c r="FS381" s="140"/>
      <c r="FT381" s="140"/>
      <c r="FU381" s="140"/>
      <c r="FV381" s="140"/>
      <c r="FW381" s="140"/>
      <c r="FX381" s="140"/>
      <c r="FY381" s="140"/>
      <c r="FZ381" s="140"/>
      <c r="GA381" s="140"/>
      <c r="GB381" s="140"/>
      <c r="GC381" s="140"/>
      <c r="GD381" s="140"/>
      <c r="GE381" s="140"/>
      <c r="GF381" s="140"/>
      <c r="GG381" s="140"/>
      <c r="GH381" s="140"/>
      <c r="GI381" s="140"/>
      <c r="GJ381" s="140"/>
      <c r="GK381" s="140"/>
      <c r="GL381" s="140"/>
      <c r="GM381" s="140"/>
      <c r="GN381" s="140"/>
      <c r="GO381" s="140"/>
      <c r="GP381" s="140"/>
      <c r="GQ381" s="140"/>
      <c r="GR381" s="140"/>
      <c r="GS381" s="140"/>
      <c r="GT381" s="140"/>
      <c r="GU381" s="140"/>
      <c r="GV381" s="140"/>
      <c r="GW381" s="140"/>
      <c r="GX381" s="140"/>
      <c r="GY381" s="140"/>
      <c r="GZ381" s="140"/>
      <c r="HA381" s="140"/>
      <c r="HB381" s="140"/>
      <c r="HC381" s="140"/>
      <c r="HD381" s="140"/>
      <c r="HE381" s="140"/>
      <c r="HF381" s="140"/>
      <c r="HG381" s="140"/>
      <c r="HH381" s="140"/>
      <c r="HI381" s="140"/>
      <c r="HJ381" s="140"/>
      <c r="HK381" s="140"/>
      <c r="HL381" s="140"/>
      <c r="HM381" s="140"/>
      <c r="HN381" s="140"/>
      <c r="HO381" s="140"/>
      <c r="HP381" s="140"/>
      <c r="HQ381" s="140"/>
      <c r="HR381" s="140"/>
      <c r="HS381" s="140"/>
    </row>
    <row r="382" spans="1:244" s="138" customFormat="1" ht="18">
      <c r="A382" s="97" t="s">
        <v>2619</v>
      </c>
      <c r="B382" s="97"/>
      <c r="C382" s="117" t="s">
        <v>2620</v>
      </c>
      <c r="D382" s="136" t="s">
        <v>29</v>
      </c>
      <c r="E382" s="60">
        <v>1698551.4</v>
      </c>
      <c r="F382" s="60">
        <v>1770600</v>
      </c>
      <c r="G382" s="60">
        <v>1842000</v>
      </c>
      <c r="H382" s="60">
        <v>1915200</v>
      </c>
      <c r="I382" s="60">
        <v>2016000</v>
      </c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  <c r="BZ382" s="140"/>
      <c r="CA382" s="140"/>
      <c r="CB382" s="140"/>
      <c r="CC382" s="140"/>
      <c r="CD382" s="140"/>
      <c r="CE382" s="140"/>
      <c r="CF382" s="140"/>
      <c r="CG382" s="140"/>
      <c r="CH382" s="140"/>
      <c r="CI382" s="140"/>
      <c r="CJ382" s="140"/>
      <c r="CK382" s="140"/>
      <c r="CL382" s="140"/>
      <c r="CM382" s="140"/>
      <c r="CN382" s="140"/>
      <c r="CO382" s="140"/>
      <c r="CP382" s="140"/>
      <c r="CQ382" s="140"/>
      <c r="CR382" s="140"/>
      <c r="CS382" s="140"/>
      <c r="CT382" s="140"/>
      <c r="CU382" s="140"/>
      <c r="CV382" s="140"/>
      <c r="CW382" s="140"/>
      <c r="CX382" s="140"/>
      <c r="CY382" s="140"/>
      <c r="CZ382" s="140"/>
      <c r="DA382" s="140"/>
      <c r="DB382" s="140"/>
      <c r="DC382" s="140"/>
      <c r="DD382" s="140"/>
      <c r="DE382" s="140"/>
      <c r="DF382" s="140"/>
      <c r="DG382" s="140"/>
      <c r="DH382" s="140"/>
      <c r="DI382" s="140"/>
      <c r="DJ382" s="140"/>
      <c r="DK382" s="140"/>
      <c r="DL382" s="140"/>
      <c r="DM382" s="140"/>
      <c r="DN382" s="140"/>
      <c r="DO382" s="140"/>
      <c r="DP382" s="140"/>
      <c r="DQ382" s="140"/>
      <c r="DR382" s="140"/>
      <c r="DS382" s="140"/>
      <c r="DT382" s="140"/>
      <c r="DU382" s="140"/>
      <c r="DV382" s="140"/>
      <c r="DW382" s="140"/>
      <c r="DX382" s="140"/>
      <c r="DY382" s="140"/>
      <c r="DZ382" s="140"/>
      <c r="EA382" s="140"/>
      <c r="EB382" s="140"/>
      <c r="EC382" s="140"/>
      <c r="ED382" s="140"/>
      <c r="EE382" s="140"/>
      <c r="EF382" s="140"/>
      <c r="EG382" s="140"/>
      <c r="EH382" s="140"/>
      <c r="EI382" s="140"/>
      <c r="EJ382" s="140"/>
      <c r="EK382" s="140"/>
      <c r="EL382" s="140"/>
      <c r="EM382" s="140"/>
      <c r="EN382" s="140"/>
      <c r="EO382" s="140"/>
      <c r="EP382" s="140"/>
      <c r="EQ382" s="140"/>
      <c r="ER382" s="140"/>
      <c r="ES382" s="140"/>
      <c r="ET382" s="140"/>
      <c r="EU382" s="140"/>
      <c r="EV382" s="140"/>
      <c r="EW382" s="140"/>
      <c r="EX382" s="140"/>
      <c r="EY382" s="140"/>
      <c r="EZ382" s="140"/>
      <c r="FA382" s="140"/>
      <c r="FB382" s="140"/>
      <c r="FC382" s="140"/>
      <c r="FD382" s="140"/>
      <c r="FE382" s="140"/>
      <c r="FF382" s="140"/>
      <c r="FG382" s="140"/>
      <c r="FH382" s="140"/>
      <c r="FI382" s="140"/>
      <c r="FJ382" s="140"/>
      <c r="FK382" s="140"/>
      <c r="FL382" s="140"/>
      <c r="FM382" s="140"/>
      <c r="FN382" s="140"/>
      <c r="FO382" s="140"/>
      <c r="FP382" s="140"/>
      <c r="FQ382" s="140"/>
      <c r="FR382" s="140"/>
      <c r="FS382" s="140"/>
      <c r="FT382" s="140"/>
      <c r="FU382" s="140"/>
      <c r="FV382" s="140"/>
      <c r="FW382" s="140"/>
      <c r="FX382" s="140"/>
      <c r="FY382" s="140"/>
      <c r="FZ382" s="140"/>
      <c r="GA382" s="140"/>
      <c r="GB382" s="140"/>
      <c r="GC382" s="140"/>
      <c r="GD382" s="140"/>
      <c r="GE382" s="140"/>
      <c r="GF382" s="140"/>
      <c r="GG382" s="140"/>
      <c r="GH382" s="140"/>
      <c r="GI382" s="140"/>
      <c r="GJ382" s="140"/>
      <c r="GK382" s="140"/>
      <c r="GL382" s="140"/>
      <c r="GM382" s="140"/>
      <c r="GN382" s="140"/>
      <c r="GO382" s="140"/>
      <c r="GP382" s="140"/>
      <c r="GQ382" s="140"/>
      <c r="GR382" s="140"/>
      <c r="GS382" s="140"/>
      <c r="GT382" s="140"/>
      <c r="GU382" s="140"/>
      <c r="GV382" s="140"/>
      <c r="GW382" s="140"/>
      <c r="GX382" s="140"/>
      <c r="GY382" s="140"/>
      <c r="GZ382" s="140"/>
      <c r="HA382" s="140"/>
      <c r="HB382" s="140"/>
      <c r="HC382" s="140"/>
      <c r="HD382" s="140"/>
      <c r="HE382" s="140"/>
      <c r="HF382" s="140"/>
      <c r="HG382" s="140"/>
      <c r="HH382" s="140"/>
      <c r="HI382" s="140"/>
      <c r="HJ382" s="140"/>
      <c r="HK382" s="140"/>
      <c r="HL382" s="140"/>
      <c r="HM382" s="140"/>
      <c r="HN382" s="140"/>
      <c r="HO382" s="140"/>
      <c r="HP382" s="140"/>
      <c r="HQ382" s="140"/>
      <c r="HR382" s="140"/>
      <c r="HS382" s="140"/>
    </row>
    <row r="383" spans="1:244" s="138" customFormat="1" ht="18">
      <c r="A383" s="97" t="s">
        <v>2621</v>
      </c>
      <c r="B383" s="97"/>
      <c r="C383" s="117" t="s">
        <v>2622</v>
      </c>
      <c r="D383" s="136" t="s">
        <v>32</v>
      </c>
      <c r="E383" s="60">
        <v>707729.75</v>
      </c>
      <c r="F383" s="60">
        <v>737750</v>
      </c>
      <c r="G383" s="60">
        <v>767500</v>
      </c>
      <c r="H383" s="60">
        <v>798000</v>
      </c>
      <c r="I383" s="60">
        <v>840000</v>
      </c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  <c r="BZ383" s="140"/>
      <c r="CA383" s="140"/>
      <c r="CB383" s="140"/>
      <c r="CC383" s="140"/>
      <c r="CD383" s="140"/>
      <c r="CE383" s="140"/>
      <c r="CF383" s="140"/>
      <c r="CG383" s="140"/>
      <c r="CH383" s="140"/>
      <c r="CI383" s="140"/>
      <c r="CJ383" s="140"/>
      <c r="CK383" s="140"/>
      <c r="CL383" s="140"/>
      <c r="CM383" s="140"/>
      <c r="CN383" s="140"/>
      <c r="CO383" s="140"/>
      <c r="CP383" s="140"/>
      <c r="CQ383" s="140"/>
      <c r="CR383" s="140"/>
      <c r="CS383" s="140"/>
      <c r="CT383" s="140"/>
      <c r="CU383" s="140"/>
      <c r="CV383" s="140"/>
      <c r="CW383" s="140"/>
      <c r="CX383" s="140"/>
      <c r="CY383" s="140"/>
      <c r="CZ383" s="140"/>
      <c r="DA383" s="140"/>
      <c r="DB383" s="140"/>
      <c r="DC383" s="140"/>
      <c r="DD383" s="140"/>
      <c r="DE383" s="140"/>
      <c r="DF383" s="140"/>
      <c r="DG383" s="140"/>
      <c r="DH383" s="140"/>
      <c r="DI383" s="140"/>
      <c r="DJ383" s="140"/>
      <c r="DK383" s="140"/>
      <c r="DL383" s="140"/>
      <c r="DM383" s="140"/>
      <c r="DN383" s="140"/>
      <c r="DO383" s="140"/>
      <c r="DP383" s="140"/>
      <c r="DQ383" s="140"/>
      <c r="DR383" s="140"/>
      <c r="DS383" s="140"/>
      <c r="DT383" s="140"/>
      <c r="DU383" s="140"/>
      <c r="DV383" s="140"/>
      <c r="DW383" s="140"/>
      <c r="DX383" s="140"/>
      <c r="DY383" s="140"/>
      <c r="DZ383" s="140"/>
      <c r="EA383" s="140"/>
      <c r="EB383" s="140"/>
      <c r="EC383" s="140"/>
      <c r="ED383" s="140"/>
      <c r="EE383" s="140"/>
      <c r="EF383" s="140"/>
      <c r="EG383" s="140"/>
      <c r="EH383" s="140"/>
      <c r="EI383" s="140"/>
      <c r="EJ383" s="140"/>
      <c r="EK383" s="140"/>
      <c r="EL383" s="140"/>
      <c r="EM383" s="140"/>
      <c r="EN383" s="140"/>
      <c r="EO383" s="140"/>
      <c r="EP383" s="140"/>
      <c r="EQ383" s="140"/>
      <c r="ER383" s="140"/>
      <c r="ES383" s="140"/>
      <c r="ET383" s="140"/>
      <c r="EU383" s="140"/>
      <c r="EV383" s="140"/>
      <c r="EW383" s="140"/>
      <c r="EX383" s="140"/>
      <c r="EY383" s="140"/>
      <c r="EZ383" s="140"/>
      <c r="FA383" s="140"/>
      <c r="FB383" s="140"/>
      <c r="FC383" s="140"/>
      <c r="FD383" s="140"/>
      <c r="FE383" s="140"/>
      <c r="FF383" s="140"/>
      <c r="FG383" s="140"/>
      <c r="FH383" s="140"/>
      <c r="FI383" s="140"/>
      <c r="FJ383" s="140"/>
      <c r="FK383" s="140"/>
      <c r="FL383" s="140"/>
      <c r="FM383" s="140"/>
      <c r="FN383" s="140"/>
      <c r="FO383" s="140"/>
      <c r="FP383" s="140"/>
      <c r="FQ383" s="140"/>
      <c r="FR383" s="140"/>
      <c r="FS383" s="140"/>
      <c r="FT383" s="140"/>
      <c r="FU383" s="140"/>
      <c r="FV383" s="140"/>
      <c r="FW383" s="140"/>
      <c r="FX383" s="140"/>
      <c r="FY383" s="140"/>
      <c r="FZ383" s="140"/>
      <c r="GA383" s="140"/>
      <c r="GB383" s="140"/>
      <c r="GC383" s="140"/>
      <c r="GD383" s="140"/>
      <c r="GE383" s="140"/>
      <c r="GF383" s="140"/>
      <c r="GG383" s="140"/>
      <c r="GH383" s="140"/>
      <c r="GI383" s="140"/>
      <c r="GJ383" s="140"/>
      <c r="GK383" s="140"/>
      <c r="GL383" s="140"/>
      <c r="GM383" s="140"/>
      <c r="GN383" s="140"/>
      <c r="GO383" s="140"/>
      <c r="GP383" s="140"/>
      <c r="GQ383" s="140"/>
      <c r="GR383" s="140"/>
      <c r="GS383" s="140"/>
      <c r="GT383" s="140"/>
      <c r="GU383" s="140"/>
      <c r="GV383" s="140"/>
      <c r="GW383" s="140"/>
      <c r="GX383" s="140"/>
      <c r="GY383" s="140"/>
      <c r="GZ383" s="140"/>
      <c r="HA383" s="140"/>
      <c r="HB383" s="140"/>
      <c r="HC383" s="140"/>
      <c r="HD383" s="140"/>
      <c r="HE383" s="140"/>
      <c r="HF383" s="140"/>
      <c r="HG383" s="140"/>
      <c r="HH383" s="140"/>
      <c r="HI383" s="140"/>
      <c r="HJ383" s="140"/>
      <c r="HK383" s="140"/>
      <c r="HL383" s="140"/>
      <c r="HM383" s="140"/>
      <c r="HN383" s="140"/>
      <c r="HO383" s="140"/>
      <c r="HP383" s="140"/>
      <c r="HQ383" s="140"/>
      <c r="HR383" s="140"/>
      <c r="HS383" s="140"/>
    </row>
    <row r="384" spans="1:244" s="138" customFormat="1" ht="18">
      <c r="A384" s="97" t="s">
        <v>2623</v>
      </c>
      <c r="B384" s="97"/>
      <c r="C384" s="117" t="s">
        <v>2624</v>
      </c>
      <c r="D384" s="136" t="s">
        <v>35</v>
      </c>
      <c r="E384" s="60">
        <v>424637.85</v>
      </c>
      <c r="F384" s="60">
        <v>442650</v>
      </c>
      <c r="G384" s="60">
        <v>460500</v>
      </c>
      <c r="H384" s="60">
        <v>478800</v>
      </c>
      <c r="I384" s="60">
        <v>504000</v>
      </c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  <c r="BZ384" s="140"/>
      <c r="CA384" s="140"/>
      <c r="CB384" s="140"/>
      <c r="CC384" s="140"/>
      <c r="CD384" s="140"/>
      <c r="CE384" s="140"/>
      <c r="CF384" s="140"/>
      <c r="CG384" s="140"/>
      <c r="CH384" s="140"/>
      <c r="CI384" s="140"/>
      <c r="CJ384" s="140"/>
      <c r="CK384" s="140"/>
      <c r="CL384" s="140"/>
      <c r="CM384" s="140"/>
      <c r="CN384" s="140"/>
      <c r="CO384" s="140"/>
      <c r="CP384" s="140"/>
      <c r="CQ384" s="140"/>
      <c r="CR384" s="140"/>
      <c r="CS384" s="140"/>
      <c r="CT384" s="140"/>
      <c r="CU384" s="140"/>
      <c r="CV384" s="140"/>
      <c r="CW384" s="140"/>
      <c r="CX384" s="140"/>
      <c r="CY384" s="140"/>
      <c r="CZ384" s="140"/>
      <c r="DA384" s="140"/>
      <c r="DB384" s="140"/>
      <c r="DC384" s="140"/>
      <c r="DD384" s="140"/>
      <c r="DE384" s="140"/>
      <c r="DF384" s="140"/>
      <c r="DG384" s="140"/>
      <c r="DH384" s="140"/>
      <c r="DI384" s="140"/>
      <c r="DJ384" s="140"/>
      <c r="DK384" s="140"/>
      <c r="DL384" s="140"/>
      <c r="DM384" s="140"/>
      <c r="DN384" s="140"/>
      <c r="DO384" s="140"/>
      <c r="DP384" s="140"/>
      <c r="DQ384" s="140"/>
      <c r="DR384" s="140"/>
      <c r="DS384" s="140"/>
      <c r="DT384" s="140"/>
      <c r="DU384" s="140"/>
      <c r="DV384" s="140"/>
      <c r="DW384" s="140"/>
      <c r="DX384" s="140"/>
      <c r="DY384" s="140"/>
      <c r="DZ384" s="140"/>
      <c r="EA384" s="140"/>
      <c r="EB384" s="140"/>
      <c r="EC384" s="140"/>
      <c r="ED384" s="140"/>
      <c r="EE384" s="140"/>
      <c r="EF384" s="140"/>
      <c r="EG384" s="140"/>
      <c r="EH384" s="140"/>
      <c r="EI384" s="140"/>
      <c r="EJ384" s="140"/>
      <c r="EK384" s="140"/>
      <c r="EL384" s="140"/>
      <c r="EM384" s="140"/>
      <c r="EN384" s="140"/>
      <c r="EO384" s="140"/>
      <c r="EP384" s="140"/>
      <c r="EQ384" s="140"/>
      <c r="ER384" s="140"/>
      <c r="ES384" s="140"/>
      <c r="ET384" s="140"/>
      <c r="EU384" s="140"/>
      <c r="EV384" s="140"/>
      <c r="EW384" s="140"/>
      <c r="EX384" s="140"/>
      <c r="EY384" s="140"/>
      <c r="EZ384" s="140"/>
      <c r="FA384" s="140"/>
      <c r="FB384" s="140"/>
      <c r="FC384" s="140"/>
      <c r="FD384" s="140"/>
      <c r="FE384" s="140"/>
      <c r="FF384" s="140"/>
      <c r="FG384" s="140"/>
      <c r="FH384" s="140"/>
      <c r="FI384" s="140"/>
      <c r="FJ384" s="140"/>
      <c r="FK384" s="140"/>
      <c r="FL384" s="140"/>
      <c r="FM384" s="140"/>
      <c r="FN384" s="140"/>
      <c r="FO384" s="140"/>
      <c r="FP384" s="140"/>
      <c r="FQ384" s="140"/>
      <c r="FR384" s="140"/>
      <c r="FS384" s="140"/>
      <c r="FT384" s="140"/>
      <c r="FU384" s="140"/>
      <c r="FV384" s="140"/>
      <c r="FW384" s="140"/>
      <c r="FX384" s="140"/>
      <c r="FY384" s="140"/>
      <c r="FZ384" s="140"/>
      <c r="GA384" s="140"/>
      <c r="GB384" s="140"/>
      <c r="GC384" s="140"/>
      <c r="GD384" s="140"/>
      <c r="GE384" s="140"/>
      <c r="GF384" s="140"/>
      <c r="GG384" s="140"/>
      <c r="GH384" s="140"/>
      <c r="GI384" s="140"/>
      <c r="GJ384" s="140"/>
      <c r="GK384" s="140"/>
      <c r="GL384" s="140"/>
      <c r="GM384" s="140"/>
      <c r="GN384" s="140"/>
      <c r="GO384" s="140"/>
      <c r="GP384" s="140"/>
      <c r="GQ384" s="140"/>
      <c r="GR384" s="140"/>
      <c r="GS384" s="140"/>
      <c r="GT384" s="140"/>
      <c r="GU384" s="140"/>
      <c r="GV384" s="140"/>
      <c r="GW384" s="140"/>
      <c r="GX384" s="140"/>
      <c r="GY384" s="140"/>
      <c r="GZ384" s="140"/>
      <c r="HA384" s="140"/>
      <c r="HB384" s="140"/>
      <c r="HC384" s="140"/>
      <c r="HD384" s="140"/>
      <c r="HE384" s="140"/>
      <c r="HF384" s="140"/>
      <c r="HG384" s="140"/>
      <c r="HH384" s="140"/>
      <c r="HI384" s="140"/>
      <c r="HJ384" s="140"/>
      <c r="HK384" s="140"/>
      <c r="HL384" s="140"/>
      <c r="HM384" s="140"/>
      <c r="HN384" s="140"/>
      <c r="HO384" s="140"/>
      <c r="HP384" s="140"/>
      <c r="HQ384" s="140"/>
      <c r="HR384" s="140"/>
      <c r="HS384" s="140"/>
    </row>
    <row r="385" spans="1:244" s="107" customFormat="1" ht="25.5" customHeight="1">
      <c r="A385" s="99" t="s">
        <v>2625</v>
      </c>
      <c r="B385" s="99"/>
      <c r="C385" s="116" t="s">
        <v>2626</v>
      </c>
      <c r="D385" s="136"/>
      <c r="E385" s="58">
        <f>E386</f>
        <v>957053.03</v>
      </c>
      <c r="F385" s="58">
        <f>F386</f>
        <v>1007000</v>
      </c>
      <c r="G385" s="58">
        <f>G386</f>
        <v>1045000</v>
      </c>
      <c r="H385" s="58">
        <f>H386</f>
        <v>1084000</v>
      </c>
      <c r="I385" s="58">
        <f>I386</f>
        <v>1125000</v>
      </c>
      <c r="HT385" s="106"/>
      <c r="HU385" s="106"/>
      <c r="HV385" s="106"/>
      <c r="HW385" s="106"/>
      <c r="HX385" s="106"/>
      <c r="HY385" s="106"/>
      <c r="HZ385" s="106"/>
      <c r="IA385" s="106"/>
      <c r="IB385" s="106"/>
      <c r="IC385" s="106"/>
      <c r="ID385" s="106"/>
      <c r="IE385" s="106"/>
      <c r="IF385" s="106"/>
      <c r="IG385" s="106"/>
      <c r="IH385" s="106"/>
      <c r="II385" s="106"/>
      <c r="IJ385" s="106"/>
    </row>
    <row r="386" spans="1:244" s="138" customFormat="1" ht="22.5">
      <c r="A386" s="99" t="s">
        <v>2627</v>
      </c>
      <c r="B386" s="99"/>
      <c r="C386" s="116" t="s">
        <v>2628</v>
      </c>
      <c r="D386" s="136"/>
      <c r="E386" s="58">
        <f>SUM(E387:E390)</f>
        <v>957053.03</v>
      </c>
      <c r="F386" s="58">
        <f>SUM(F387:F390)</f>
        <v>1007000</v>
      </c>
      <c r="G386" s="58">
        <f>SUM(G387:G390)</f>
        <v>1045000</v>
      </c>
      <c r="H386" s="58">
        <f>SUM(H387:H390)</f>
        <v>1084000</v>
      </c>
      <c r="I386" s="58">
        <f>SUM(I387:I390)</f>
        <v>1125000</v>
      </c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0"/>
      <c r="AE386" s="140"/>
      <c r="AF386" s="140"/>
      <c r="AG386" s="140"/>
      <c r="AH386" s="140"/>
      <c r="AI386" s="140"/>
      <c r="AJ386" s="140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  <c r="BV386" s="140"/>
      <c r="BW386" s="140"/>
      <c r="BX386" s="140"/>
      <c r="BY386" s="140"/>
      <c r="BZ386" s="140"/>
      <c r="CA386" s="140"/>
      <c r="CB386" s="140"/>
      <c r="CC386" s="140"/>
      <c r="CD386" s="140"/>
      <c r="CE386" s="140"/>
      <c r="CF386" s="140"/>
      <c r="CG386" s="140"/>
      <c r="CH386" s="140"/>
      <c r="CI386" s="140"/>
      <c r="CJ386" s="140"/>
      <c r="CK386" s="140"/>
      <c r="CL386" s="140"/>
      <c r="CM386" s="140"/>
      <c r="CN386" s="140"/>
      <c r="CO386" s="140"/>
      <c r="CP386" s="140"/>
      <c r="CQ386" s="140"/>
      <c r="CR386" s="140"/>
      <c r="CS386" s="140"/>
      <c r="CT386" s="140"/>
      <c r="CU386" s="140"/>
      <c r="CV386" s="140"/>
      <c r="CW386" s="140"/>
      <c r="CX386" s="140"/>
      <c r="CY386" s="140"/>
      <c r="CZ386" s="140"/>
      <c r="DA386" s="140"/>
      <c r="DB386" s="140"/>
      <c r="DC386" s="140"/>
      <c r="DD386" s="140"/>
      <c r="DE386" s="140"/>
      <c r="DF386" s="140"/>
      <c r="DG386" s="140"/>
      <c r="DH386" s="140"/>
      <c r="DI386" s="140"/>
      <c r="DJ386" s="140"/>
      <c r="DK386" s="140"/>
      <c r="DL386" s="140"/>
      <c r="DM386" s="140"/>
      <c r="DN386" s="140"/>
      <c r="DO386" s="140"/>
      <c r="DP386" s="140"/>
      <c r="DQ386" s="140"/>
      <c r="DR386" s="140"/>
      <c r="DS386" s="140"/>
      <c r="DT386" s="140"/>
      <c r="DU386" s="140"/>
      <c r="DV386" s="140"/>
      <c r="DW386" s="140"/>
      <c r="DX386" s="140"/>
      <c r="DY386" s="140"/>
      <c r="DZ386" s="140"/>
      <c r="EA386" s="140"/>
      <c r="EB386" s="140"/>
      <c r="EC386" s="140"/>
      <c r="ED386" s="140"/>
      <c r="EE386" s="140"/>
      <c r="EF386" s="140"/>
      <c r="EG386" s="140"/>
      <c r="EH386" s="140"/>
      <c r="EI386" s="140"/>
      <c r="EJ386" s="140"/>
      <c r="EK386" s="140"/>
      <c r="EL386" s="140"/>
      <c r="EM386" s="140"/>
      <c r="EN386" s="140"/>
      <c r="EO386" s="140"/>
      <c r="EP386" s="140"/>
      <c r="EQ386" s="140"/>
      <c r="ER386" s="140"/>
      <c r="ES386" s="140"/>
      <c r="ET386" s="140"/>
      <c r="EU386" s="140"/>
      <c r="EV386" s="140"/>
      <c r="EW386" s="140"/>
      <c r="EX386" s="140"/>
      <c r="EY386" s="140"/>
      <c r="EZ386" s="140"/>
      <c r="FA386" s="140"/>
      <c r="FB386" s="140"/>
      <c r="FC386" s="140"/>
      <c r="FD386" s="140"/>
      <c r="FE386" s="140"/>
      <c r="FF386" s="140"/>
      <c r="FG386" s="140"/>
      <c r="FH386" s="140"/>
      <c r="FI386" s="140"/>
      <c r="FJ386" s="140"/>
      <c r="FK386" s="140"/>
      <c r="FL386" s="140"/>
      <c r="FM386" s="140"/>
      <c r="FN386" s="140"/>
      <c r="FO386" s="140"/>
      <c r="FP386" s="140"/>
      <c r="FQ386" s="140"/>
      <c r="FR386" s="140"/>
      <c r="FS386" s="140"/>
      <c r="FT386" s="140"/>
      <c r="FU386" s="140"/>
      <c r="FV386" s="140"/>
      <c r="FW386" s="140"/>
      <c r="FX386" s="140"/>
      <c r="FY386" s="140"/>
      <c r="FZ386" s="140"/>
      <c r="GA386" s="140"/>
      <c r="GB386" s="140"/>
      <c r="GC386" s="140"/>
      <c r="GD386" s="140"/>
      <c r="GE386" s="140"/>
      <c r="GF386" s="140"/>
      <c r="GG386" s="140"/>
      <c r="GH386" s="140"/>
      <c r="GI386" s="140"/>
      <c r="GJ386" s="140"/>
      <c r="GK386" s="140"/>
      <c r="GL386" s="140"/>
      <c r="GM386" s="140"/>
      <c r="GN386" s="140"/>
      <c r="GO386" s="140"/>
      <c r="GP386" s="140"/>
      <c r="GQ386" s="140"/>
      <c r="GR386" s="140"/>
      <c r="GS386" s="140"/>
      <c r="GT386" s="140"/>
      <c r="GU386" s="140"/>
      <c r="GV386" s="140"/>
      <c r="GW386" s="140"/>
      <c r="GX386" s="140"/>
      <c r="GY386" s="140"/>
      <c r="GZ386" s="140"/>
      <c r="HA386" s="140"/>
      <c r="HB386" s="140"/>
      <c r="HC386" s="140"/>
      <c r="HD386" s="140"/>
      <c r="HE386" s="140"/>
      <c r="HF386" s="140"/>
      <c r="HG386" s="140"/>
      <c r="HH386" s="140"/>
      <c r="HI386" s="140"/>
      <c r="HJ386" s="140"/>
      <c r="HK386" s="140"/>
      <c r="HL386" s="140"/>
      <c r="HM386" s="140"/>
      <c r="HN386" s="140"/>
      <c r="HO386" s="140"/>
      <c r="HP386" s="140"/>
      <c r="HQ386" s="140"/>
      <c r="HR386" s="140"/>
      <c r="HS386" s="140"/>
    </row>
    <row r="387" spans="1:244" s="138" customFormat="1">
      <c r="A387" s="97" t="s">
        <v>2629</v>
      </c>
      <c r="B387" s="97"/>
      <c r="C387" s="117" t="s">
        <v>2630</v>
      </c>
      <c r="D387" s="136" t="s">
        <v>29</v>
      </c>
      <c r="E387" s="60">
        <v>574231.68000000005</v>
      </c>
      <c r="F387" s="60">
        <v>604200</v>
      </c>
      <c r="G387" s="60">
        <v>627000</v>
      </c>
      <c r="H387" s="60">
        <v>650400</v>
      </c>
      <c r="I387" s="60">
        <v>675000</v>
      </c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40"/>
      <c r="BG387" s="140"/>
      <c r="BH387" s="140"/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  <c r="BS387" s="140"/>
      <c r="BT387" s="140"/>
      <c r="BU387" s="140"/>
      <c r="BV387" s="140"/>
      <c r="BW387" s="140"/>
      <c r="BX387" s="140"/>
      <c r="BY387" s="140"/>
      <c r="BZ387" s="140"/>
      <c r="CA387" s="140"/>
      <c r="CB387" s="140"/>
      <c r="CC387" s="140"/>
      <c r="CD387" s="140"/>
      <c r="CE387" s="140"/>
      <c r="CF387" s="140"/>
      <c r="CG387" s="140"/>
      <c r="CH387" s="140"/>
      <c r="CI387" s="140"/>
      <c r="CJ387" s="140"/>
      <c r="CK387" s="140"/>
      <c r="CL387" s="140"/>
      <c r="CM387" s="140"/>
      <c r="CN387" s="140"/>
      <c r="CO387" s="140"/>
      <c r="CP387" s="140"/>
      <c r="CQ387" s="140"/>
      <c r="CR387" s="140"/>
      <c r="CS387" s="140"/>
      <c r="CT387" s="140"/>
      <c r="CU387" s="140"/>
      <c r="CV387" s="140"/>
      <c r="CW387" s="140"/>
      <c r="CX387" s="140"/>
      <c r="CY387" s="140"/>
      <c r="CZ387" s="140"/>
      <c r="DA387" s="140"/>
      <c r="DB387" s="140"/>
      <c r="DC387" s="140"/>
      <c r="DD387" s="140"/>
      <c r="DE387" s="140"/>
      <c r="DF387" s="140"/>
      <c r="DG387" s="140"/>
      <c r="DH387" s="140"/>
      <c r="DI387" s="140"/>
      <c r="DJ387" s="140"/>
      <c r="DK387" s="140"/>
      <c r="DL387" s="140"/>
      <c r="DM387" s="140"/>
      <c r="DN387" s="140"/>
      <c r="DO387" s="140"/>
      <c r="DP387" s="140"/>
      <c r="DQ387" s="140"/>
      <c r="DR387" s="140"/>
      <c r="DS387" s="140"/>
      <c r="DT387" s="140"/>
      <c r="DU387" s="140"/>
      <c r="DV387" s="140"/>
      <c r="DW387" s="140"/>
      <c r="DX387" s="140"/>
      <c r="DY387" s="140"/>
      <c r="DZ387" s="140"/>
      <c r="EA387" s="140"/>
      <c r="EB387" s="140"/>
      <c r="EC387" s="140"/>
      <c r="ED387" s="140"/>
      <c r="EE387" s="140"/>
      <c r="EF387" s="140"/>
      <c r="EG387" s="140"/>
      <c r="EH387" s="140"/>
      <c r="EI387" s="140"/>
      <c r="EJ387" s="140"/>
      <c r="EK387" s="140"/>
      <c r="EL387" s="140"/>
      <c r="EM387" s="140"/>
      <c r="EN387" s="140"/>
      <c r="EO387" s="140"/>
      <c r="EP387" s="140"/>
      <c r="EQ387" s="140"/>
      <c r="ER387" s="140"/>
      <c r="ES387" s="140"/>
      <c r="ET387" s="140"/>
      <c r="EU387" s="140"/>
      <c r="EV387" s="140"/>
      <c r="EW387" s="140"/>
      <c r="EX387" s="140"/>
      <c r="EY387" s="140"/>
      <c r="EZ387" s="140"/>
      <c r="FA387" s="140"/>
      <c r="FB387" s="140"/>
      <c r="FC387" s="140"/>
      <c r="FD387" s="140"/>
      <c r="FE387" s="140"/>
      <c r="FF387" s="140"/>
      <c r="FG387" s="140"/>
      <c r="FH387" s="140"/>
      <c r="FI387" s="140"/>
      <c r="FJ387" s="140"/>
      <c r="FK387" s="140"/>
      <c r="FL387" s="140"/>
      <c r="FM387" s="140"/>
      <c r="FN387" s="140"/>
      <c r="FO387" s="140"/>
      <c r="FP387" s="140"/>
      <c r="FQ387" s="140"/>
      <c r="FR387" s="140"/>
      <c r="FS387" s="140"/>
      <c r="FT387" s="140"/>
      <c r="FU387" s="140"/>
      <c r="FV387" s="140"/>
      <c r="FW387" s="140"/>
      <c r="FX387" s="140"/>
      <c r="FY387" s="140"/>
      <c r="FZ387" s="140"/>
      <c r="GA387" s="140"/>
      <c r="GB387" s="140"/>
      <c r="GC387" s="140"/>
      <c r="GD387" s="140"/>
      <c r="GE387" s="140"/>
      <c r="GF387" s="140"/>
      <c r="GG387" s="140"/>
      <c r="GH387" s="140"/>
      <c r="GI387" s="140"/>
      <c r="GJ387" s="140"/>
      <c r="GK387" s="140"/>
      <c r="GL387" s="140"/>
      <c r="GM387" s="140"/>
      <c r="GN387" s="140"/>
      <c r="GO387" s="140"/>
      <c r="GP387" s="140"/>
      <c r="GQ387" s="140"/>
      <c r="GR387" s="140"/>
      <c r="GS387" s="140"/>
      <c r="GT387" s="140"/>
      <c r="GU387" s="140"/>
      <c r="GV387" s="140"/>
      <c r="GW387" s="140"/>
      <c r="GX387" s="140"/>
      <c r="GY387" s="140"/>
      <c r="GZ387" s="140"/>
      <c r="HA387" s="140"/>
      <c r="HB387" s="140"/>
      <c r="HC387" s="140"/>
      <c r="HD387" s="140"/>
      <c r="HE387" s="140"/>
      <c r="HF387" s="140"/>
      <c r="HG387" s="140"/>
      <c r="HH387" s="140"/>
      <c r="HI387" s="140"/>
      <c r="HJ387" s="140"/>
      <c r="HK387" s="140"/>
      <c r="HL387" s="140"/>
      <c r="HM387" s="140"/>
      <c r="HN387" s="140"/>
      <c r="HO387" s="140"/>
      <c r="HP387" s="140"/>
      <c r="HQ387" s="140"/>
      <c r="HR387" s="140"/>
      <c r="HS387" s="140"/>
    </row>
    <row r="388" spans="1:244" s="138" customFormat="1">
      <c r="A388" s="97" t="s">
        <v>2631</v>
      </c>
      <c r="B388" s="97"/>
      <c r="C388" s="117" t="s">
        <v>2632</v>
      </c>
      <c r="D388" s="136" t="s">
        <v>32</v>
      </c>
      <c r="E388" s="60">
        <v>47852.78</v>
      </c>
      <c r="F388" s="60">
        <v>50350</v>
      </c>
      <c r="G388" s="60">
        <v>52250</v>
      </c>
      <c r="H388" s="60">
        <v>54200</v>
      </c>
      <c r="I388" s="60">
        <v>56250</v>
      </c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0"/>
      <c r="AE388" s="140"/>
      <c r="AF388" s="140"/>
      <c r="AG388" s="140"/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  <c r="BS388" s="140"/>
      <c r="BT388" s="140"/>
      <c r="BU388" s="140"/>
      <c r="BV388" s="140"/>
      <c r="BW388" s="140"/>
      <c r="BX388" s="140"/>
      <c r="BY388" s="140"/>
      <c r="BZ388" s="140"/>
      <c r="CA388" s="140"/>
      <c r="CB388" s="140"/>
      <c r="CC388" s="140"/>
      <c r="CD388" s="140"/>
      <c r="CE388" s="140"/>
      <c r="CF388" s="140"/>
      <c r="CG388" s="140"/>
      <c r="CH388" s="140"/>
      <c r="CI388" s="140"/>
      <c r="CJ388" s="140"/>
      <c r="CK388" s="140"/>
      <c r="CL388" s="140"/>
      <c r="CM388" s="140"/>
      <c r="CN388" s="140"/>
      <c r="CO388" s="140"/>
      <c r="CP388" s="140"/>
      <c r="CQ388" s="140"/>
      <c r="CR388" s="140"/>
      <c r="CS388" s="140"/>
      <c r="CT388" s="140"/>
      <c r="CU388" s="140"/>
      <c r="CV388" s="140"/>
      <c r="CW388" s="140"/>
      <c r="CX388" s="140"/>
      <c r="CY388" s="140"/>
      <c r="CZ388" s="140"/>
      <c r="DA388" s="140"/>
      <c r="DB388" s="140"/>
      <c r="DC388" s="140"/>
      <c r="DD388" s="140"/>
      <c r="DE388" s="140"/>
      <c r="DF388" s="140"/>
      <c r="DG388" s="140"/>
      <c r="DH388" s="140"/>
      <c r="DI388" s="140"/>
      <c r="DJ388" s="140"/>
      <c r="DK388" s="140"/>
      <c r="DL388" s="140"/>
      <c r="DM388" s="140"/>
      <c r="DN388" s="140"/>
      <c r="DO388" s="140"/>
      <c r="DP388" s="140"/>
      <c r="DQ388" s="140"/>
      <c r="DR388" s="140"/>
      <c r="DS388" s="140"/>
      <c r="DT388" s="140"/>
      <c r="DU388" s="140"/>
      <c r="DV388" s="140"/>
      <c r="DW388" s="140"/>
      <c r="DX388" s="140"/>
      <c r="DY388" s="140"/>
      <c r="DZ388" s="140"/>
      <c r="EA388" s="140"/>
      <c r="EB388" s="140"/>
      <c r="EC388" s="140"/>
      <c r="ED388" s="140"/>
      <c r="EE388" s="140"/>
      <c r="EF388" s="140"/>
      <c r="EG388" s="140"/>
      <c r="EH388" s="140"/>
      <c r="EI388" s="140"/>
      <c r="EJ388" s="140"/>
      <c r="EK388" s="140"/>
      <c r="EL388" s="140"/>
      <c r="EM388" s="140"/>
      <c r="EN388" s="140"/>
      <c r="EO388" s="140"/>
      <c r="EP388" s="140"/>
      <c r="EQ388" s="140"/>
      <c r="ER388" s="140"/>
      <c r="ES388" s="140"/>
      <c r="ET388" s="140"/>
      <c r="EU388" s="140"/>
      <c r="EV388" s="140"/>
      <c r="EW388" s="140"/>
      <c r="EX388" s="140"/>
      <c r="EY388" s="140"/>
      <c r="EZ388" s="140"/>
      <c r="FA388" s="140"/>
      <c r="FB388" s="140"/>
      <c r="FC388" s="140"/>
      <c r="FD388" s="140"/>
      <c r="FE388" s="140"/>
      <c r="FF388" s="140"/>
      <c r="FG388" s="140"/>
      <c r="FH388" s="140"/>
      <c r="FI388" s="140"/>
      <c r="FJ388" s="140"/>
      <c r="FK388" s="140"/>
      <c r="FL388" s="140"/>
      <c r="FM388" s="140"/>
      <c r="FN388" s="140"/>
      <c r="FO388" s="140"/>
      <c r="FP388" s="140"/>
      <c r="FQ388" s="140"/>
      <c r="FR388" s="140"/>
      <c r="FS388" s="140"/>
      <c r="FT388" s="140"/>
      <c r="FU388" s="140"/>
      <c r="FV388" s="140"/>
      <c r="FW388" s="140"/>
      <c r="FX388" s="140"/>
      <c r="FY388" s="140"/>
      <c r="FZ388" s="140"/>
      <c r="GA388" s="140"/>
      <c r="GB388" s="140"/>
      <c r="GC388" s="140"/>
      <c r="GD388" s="140"/>
      <c r="GE388" s="140"/>
      <c r="GF388" s="140"/>
      <c r="GG388" s="140"/>
      <c r="GH388" s="140"/>
      <c r="GI388" s="140"/>
      <c r="GJ388" s="140"/>
      <c r="GK388" s="140"/>
      <c r="GL388" s="140"/>
      <c r="GM388" s="140"/>
      <c r="GN388" s="140"/>
      <c r="GO388" s="140"/>
      <c r="GP388" s="140"/>
      <c r="GQ388" s="140"/>
      <c r="GR388" s="140"/>
      <c r="GS388" s="140"/>
      <c r="GT388" s="140"/>
      <c r="GU388" s="140"/>
      <c r="GV388" s="140"/>
      <c r="GW388" s="140"/>
      <c r="GX388" s="140"/>
      <c r="GY388" s="140"/>
      <c r="GZ388" s="140"/>
      <c r="HA388" s="140"/>
      <c r="HB388" s="140"/>
      <c r="HC388" s="140"/>
      <c r="HD388" s="140"/>
      <c r="HE388" s="140"/>
      <c r="HF388" s="140"/>
      <c r="HG388" s="140"/>
      <c r="HH388" s="140"/>
      <c r="HI388" s="140"/>
      <c r="HJ388" s="140"/>
      <c r="HK388" s="140"/>
      <c r="HL388" s="140"/>
      <c r="HM388" s="140"/>
      <c r="HN388" s="140"/>
      <c r="HO388" s="140"/>
      <c r="HP388" s="140"/>
      <c r="HQ388" s="140"/>
      <c r="HR388" s="140"/>
      <c r="HS388" s="140"/>
    </row>
    <row r="389" spans="1:244" s="138" customFormat="1">
      <c r="A389" s="97" t="s">
        <v>2633</v>
      </c>
      <c r="B389" s="97"/>
      <c r="C389" s="117" t="s">
        <v>2634</v>
      </c>
      <c r="D389" s="136" t="s">
        <v>35</v>
      </c>
      <c r="E389" s="60">
        <v>143558.07999999999</v>
      </c>
      <c r="F389" s="60">
        <v>151050</v>
      </c>
      <c r="G389" s="60">
        <v>156750</v>
      </c>
      <c r="H389" s="60">
        <v>162600</v>
      </c>
      <c r="I389" s="60">
        <v>168750</v>
      </c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0"/>
      <c r="AE389" s="140"/>
      <c r="AF389" s="140"/>
      <c r="AG389" s="140"/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  <c r="BO389" s="140"/>
      <c r="BP389" s="140"/>
      <c r="BQ389" s="140"/>
      <c r="BR389" s="140"/>
      <c r="BS389" s="140"/>
      <c r="BT389" s="140"/>
      <c r="BU389" s="140"/>
      <c r="BV389" s="140"/>
      <c r="BW389" s="140"/>
      <c r="BX389" s="140"/>
      <c r="BY389" s="140"/>
      <c r="BZ389" s="140"/>
      <c r="CA389" s="140"/>
      <c r="CB389" s="140"/>
      <c r="CC389" s="140"/>
      <c r="CD389" s="140"/>
      <c r="CE389" s="140"/>
      <c r="CF389" s="140"/>
      <c r="CG389" s="140"/>
      <c r="CH389" s="140"/>
      <c r="CI389" s="140"/>
      <c r="CJ389" s="140"/>
      <c r="CK389" s="140"/>
      <c r="CL389" s="140"/>
      <c r="CM389" s="140"/>
      <c r="CN389" s="140"/>
      <c r="CO389" s="140"/>
      <c r="CP389" s="140"/>
      <c r="CQ389" s="140"/>
      <c r="CR389" s="140"/>
      <c r="CS389" s="140"/>
      <c r="CT389" s="140"/>
      <c r="CU389" s="140"/>
      <c r="CV389" s="140"/>
      <c r="CW389" s="140"/>
      <c r="CX389" s="140"/>
      <c r="CY389" s="140"/>
      <c r="CZ389" s="140"/>
      <c r="DA389" s="140"/>
      <c r="DB389" s="140"/>
      <c r="DC389" s="140"/>
      <c r="DD389" s="140"/>
      <c r="DE389" s="140"/>
      <c r="DF389" s="140"/>
      <c r="DG389" s="140"/>
      <c r="DH389" s="140"/>
      <c r="DI389" s="140"/>
      <c r="DJ389" s="140"/>
      <c r="DK389" s="140"/>
      <c r="DL389" s="140"/>
      <c r="DM389" s="140"/>
      <c r="DN389" s="140"/>
      <c r="DO389" s="140"/>
      <c r="DP389" s="140"/>
      <c r="DQ389" s="140"/>
      <c r="DR389" s="140"/>
      <c r="DS389" s="140"/>
      <c r="DT389" s="140"/>
      <c r="DU389" s="140"/>
      <c r="DV389" s="140"/>
      <c r="DW389" s="140"/>
      <c r="DX389" s="140"/>
      <c r="DY389" s="140"/>
      <c r="DZ389" s="140"/>
      <c r="EA389" s="140"/>
      <c r="EB389" s="140"/>
      <c r="EC389" s="140"/>
      <c r="ED389" s="140"/>
      <c r="EE389" s="140"/>
      <c r="EF389" s="140"/>
      <c r="EG389" s="140"/>
      <c r="EH389" s="140"/>
      <c r="EI389" s="140"/>
      <c r="EJ389" s="140"/>
      <c r="EK389" s="140"/>
      <c r="EL389" s="140"/>
      <c r="EM389" s="140"/>
      <c r="EN389" s="140"/>
      <c r="EO389" s="140"/>
      <c r="EP389" s="140"/>
      <c r="EQ389" s="140"/>
      <c r="ER389" s="140"/>
      <c r="ES389" s="140"/>
      <c r="ET389" s="140"/>
      <c r="EU389" s="140"/>
      <c r="EV389" s="140"/>
      <c r="EW389" s="140"/>
      <c r="EX389" s="140"/>
      <c r="EY389" s="140"/>
      <c r="EZ389" s="140"/>
      <c r="FA389" s="140"/>
      <c r="FB389" s="140"/>
      <c r="FC389" s="140"/>
      <c r="FD389" s="140"/>
      <c r="FE389" s="140"/>
      <c r="FF389" s="140"/>
      <c r="FG389" s="140"/>
      <c r="FH389" s="140"/>
      <c r="FI389" s="140"/>
      <c r="FJ389" s="140"/>
      <c r="FK389" s="140"/>
      <c r="FL389" s="140"/>
      <c r="FM389" s="140"/>
      <c r="FN389" s="140"/>
      <c r="FO389" s="140"/>
      <c r="FP389" s="140"/>
      <c r="FQ389" s="140"/>
      <c r="FR389" s="140"/>
      <c r="FS389" s="140"/>
      <c r="FT389" s="140"/>
      <c r="FU389" s="140"/>
      <c r="FV389" s="140"/>
      <c r="FW389" s="140"/>
      <c r="FX389" s="140"/>
      <c r="FY389" s="140"/>
      <c r="FZ389" s="140"/>
      <c r="GA389" s="140"/>
      <c r="GB389" s="140"/>
      <c r="GC389" s="140"/>
      <c r="GD389" s="140"/>
      <c r="GE389" s="140"/>
      <c r="GF389" s="140"/>
      <c r="GG389" s="140"/>
      <c r="GH389" s="140"/>
      <c r="GI389" s="140"/>
      <c r="GJ389" s="140"/>
      <c r="GK389" s="140"/>
      <c r="GL389" s="140"/>
      <c r="GM389" s="140"/>
      <c r="GN389" s="140"/>
      <c r="GO389" s="140"/>
      <c r="GP389" s="140"/>
      <c r="GQ389" s="140"/>
      <c r="GR389" s="140"/>
      <c r="GS389" s="140"/>
      <c r="GT389" s="140"/>
      <c r="GU389" s="140"/>
      <c r="GV389" s="140"/>
      <c r="GW389" s="140"/>
      <c r="GX389" s="140"/>
      <c r="GY389" s="140"/>
      <c r="GZ389" s="140"/>
      <c r="HA389" s="140"/>
      <c r="HB389" s="140"/>
      <c r="HC389" s="140"/>
      <c r="HD389" s="140"/>
      <c r="HE389" s="140"/>
      <c r="HF389" s="140"/>
      <c r="HG389" s="140"/>
      <c r="HH389" s="140"/>
      <c r="HI389" s="140"/>
      <c r="HJ389" s="140"/>
      <c r="HK389" s="140"/>
      <c r="HL389" s="140"/>
      <c r="HM389" s="140"/>
      <c r="HN389" s="140"/>
      <c r="HO389" s="140"/>
      <c r="HP389" s="140"/>
      <c r="HQ389" s="140"/>
      <c r="HR389" s="140"/>
      <c r="HS389" s="140"/>
    </row>
    <row r="390" spans="1:244" s="138" customFormat="1">
      <c r="A390" s="97" t="s">
        <v>2635</v>
      </c>
      <c r="B390" s="97"/>
      <c r="C390" s="117" t="s">
        <v>2636</v>
      </c>
      <c r="D390" s="136" t="s">
        <v>249</v>
      </c>
      <c r="E390" s="60">
        <v>191410.49</v>
      </c>
      <c r="F390" s="60">
        <v>201400</v>
      </c>
      <c r="G390" s="60">
        <v>209000</v>
      </c>
      <c r="H390" s="60">
        <v>216800</v>
      </c>
      <c r="I390" s="60">
        <v>225000</v>
      </c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40"/>
      <c r="BG390" s="140"/>
      <c r="BH390" s="140"/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  <c r="BS390" s="140"/>
      <c r="BT390" s="140"/>
      <c r="BU390" s="140"/>
      <c r="BV390" s="140"/>
      <c r="BW390" s="140"/>
      <c r="BX390" s="140"/>
      <c r="BY390" s="140"/>
      <c r="BZ390" s="140"/>
      <c r="CA390" s="140"/>
      <c r="CB390" s="140"/>
      <c r="CC390" s="140"/>
      <c r="CD390" s="140"/>
      <c r="CE390" s="140"/>
      <c r="CF390" s="140"/>
      <c r="CG390" s="140"/>
      <c r="CH390" s="140"/>
      <c r="CI390" s="140"/>
      <c r="CJ390" s="140"/>
      <c r="CK390" s="140"/>
      <c r="CL390" s="140"/>
      <c r="CM390" s="140"/>
      <c r="CN390" s="140"/>
      <c r="CO390" s="140"/>
      <c r="CP390" s="140"/>
      <c r="CQ390" s="140"/>
      <c r="CR390" s="140"/>
      <c r="CS390" s="140"/>
      <c r="CT390" s="140"/>
      <c r="CU390" s="140"/>
      <c r="CV390" s="140"/>
      <c r="CW390" s="140"/>
      <c r="CX390" s="140"/>
      <c r="CY390" s="140"/>
      <c r="CZ390" s="140"/>
      <c r="DA390" s="140"/>
      <c r="DB390" s="140"/>
      <c r="DC390" s="140"/>
      <c r="DD390" s="140"/>
      <c r="DE390" s="140"/>
      <c r="DF390" s="140"/>
      <c r="DG390" s="140"/>
      <c r="DH390" s="140"/>
      <c r="DI390" s="140"/>
      <c r="DJ390" s="140"/>
      <c r="DK390" s="140"/>
      <c r="DL390" s="140"/>
      <c r="DM390" s="140"/>
      <c r="DN390" s="140"/>
      <c r="DO390" s="140"/>
      <c r="DP390" s="140"/>
      <c r="DQ390" s="140"/>
      <c r="DR390" s="140"/>
      <c r="DS390" s="140"/>
      <c r="DT390" s="140"/>
      <c r="DU390" s="140"/>
      <c r="DV390" s="140"/>
      <c r="DW390" s="140"/>
      <c r="DX390" s="140"/>
      <c r="DY390" s="140"/>
      <c r="DZ390" s="140"/>
      <c r="EA390" s="140"/>
      <c r="EB390" s="140"/>
      <c r="EC390" s="140"/>
      <c r="ED390" s="140"/>
      <c r="EE390" s="140"/>
      <c r="EF390" s="140"/>
      <c r="EG390" s="140"/>
      <c r="EH390" s="140"/>
      <c r="EI390" s="140"/>
      <c r="EJ390" s="140"/>
      <c r="EK390" s="140"/>
      <c r="EL390" s="140"/>
      <c r="EM390" s="140"/>
      <c r="EN390" s="140"/>
      <c r="EO390" s="140"/>
      <c r="EP390" s="140"/>
      <c r="EQ390" s="140"/>
      <c r="ER390" s="140"/>
      <c r="ES390" s="140"/>
      <c r="ET390" s="140"/>
      <c r="EU390" s="140"/>
      <c r="EV390" s="140"/>
      <c r="EW390" s="140"/>
      <c r="EX390" s="140"/>
      <c r="EY390" s="140"/>
      <c r="EZ390" s="140"/>
      <c r="FA390" s="140"/>
      <c r="FB390" s="140"/>
      <c r="FC390" s="140"/>
      <c r="FD390" s="140"/>
      <c r="FE390" s="140"/>
      <c r="FF390" s="140"/>
      <c r="FG390" s="140"/>
      <c r="FH390" s="140"/>
      <c r="FI390" s="140"/>
      <c r="FJ390" s="140"/>
      <c r="FK390" s="140"/>
      <c r="FL390" s="140"/>
      <c r="FM390" s="140"/>
      <c r="FN390" s="140"/>
      <c r="FO390" s="140"/>
      <c r="FP390" s="140"/>
      <c r="FQ390" s="140"/>
      <c r="FR390" s="140"/>
      <c r="FS390" s="140"/>
      <c r="FT390" s="140"/>
      <c r="FU390" s="140"/>
      <c r="FV390" s="140"/>
      <c r="FW390" s="140"/>
      <c r="FX390" s="140"/>
      <c r="FY390" s="140"/>
      <c r="FZ390" s="140"/>
      <c r="GA390" s="140"/>
      <c r="GB390" s="140"/>
      <c r="GC390" s="140"/>
      <c r="GD390" s="140"/>
      <c r="GE390" s="140"/>
      <c r="GF390" s="140"/>
      <c r="GG390" s="140"/>
      <c r="GH390" s="140"/>
      <c r="GI390" s="140"/>
      <c r="GJ390" s="140"/>
      <c r="GK390" s="140"/>
      <c r="GL390" s="140"/>
      <c r="GM390" s="140"/>
      <c r="GN390" s="140"/>
      <c r="GO390" s="140"/>
      <c r="GP390" s="140"/>
      <c r="GQ390" s="140"/>
      <c r="GR390" s="140"/>
      <c r="GS390" s="140"/>
      <c r="GT390" s="140"/>
      <c r="GU390" s="140"/>
      <c r="GV390" s="140"/>
      <c r="GW390" s="140"/>
      <c r="GX390" s="140"/>
      <c r="GY390" s="140"/>
      <c r="GZ390" s="140"/>
      <c r="HA390" s="140"/>
      <c r="HB390" s="140"/>
      <c r="HC390" s="140"/>
      <c r="HD390" s="140"/>
      <c r="HE390" s="140"/>
      <c r="HF390" s="140"/>
      <c r="HG390" s="140"/>
      <c r="HH390" s="140"/>
      <c r="HI390" s="140"/>
      <c r="HJ390" s="140"/>
      <c r="HK390" s="140"/>
      <c r="HL390" s="140"/>
      <c r="HM390" s="140"/>
      <c r="HN390" s="140"/>
      <c r="HO390" s="140"/>
      <c r="HP390" s="140"/>
      <c r="HQ390" s="140"/>
      <c r="HR390" s="140"/>
      <c r="HS390" s="140"/>
    </row>
    <row r="391" spans="1:244" s="107" customFormat="1" ht="22.5">
      <c r="A391" s="99" t="s">
        <v>2637</v>
      </c>
      <c r="B391" s="99"/>
      <c r="C391" s="116" t="s">
        <v>2638</v>
      </c>
      <c r="D391" s="136"/>
      <c r="E391" s="58">
        <f t="shared" ref="E391:I392" si="9">E392</f>
        <v>1086664.02</v>
      </c>
      <c r="F391" s="58">
        <f t="shared" si="9"/>
        <v>782000</v>
      </c>
      <c r="G391" s="58">
        <f t="shared" si="9"/>
        <v>813300</v>
      </c>
      <c r="H391" s="58">
        <f t="shared" si="9"/>
        <v>845800</v>
      </c>
      <c r="I391" s="58">
        <f t="shared" si="9"/>
        <v>890000</v>
      </c>
      <c r="HT391" s="106"/>
      <c r="HU391" s="106"/>
      <c r="HV391" s="106"/>
      <c r="HW391" s="106"/>
      <c r="HX391" s="106"/>
      <c r="HY391" s="106"/>
      <c r="HZ391" s="106"/>
      <c r="IA391" s="106"/>
      <c r="IB391" s="106"/>
      <c r="IC391" s="106"/>
      <c r="ID391" s="106"/>
      <c r="IE391" s="106"/>
      <c r="IF391" s="106"/>
      <c r="IG391" s="106"/>
      <c r="IH391" s="106"/>
      <c r="II391" s="106"/>
      <c r="IJ391" s="106"/>
    </row>
    <row r="392" spans="1:244" s="107" customFormat="1">
      <c r="A392" s="99" t="s">
        <v>2639</v>
      </c>
      <c r="B392" s="99"/>
      <c r="C392" s="116" t="s">
        <v>2640</v>
      </c>
      <c r="D392" s="136"/>
      <c r="E392" s="58">
        <f t="shared" si="9"/>
        <v>1086664.02</v>
      </c>
      <c r="F392" s="58">
        <f t="shared" si="9"/>
        <v>782000</v>
      </c>
      <c r="G392" s="58">
        <f t="shared" si="9"/>
        <v>813300</v>
      </c>
      <c r="H392" s="58">
        <f t="shared" si="9"/>
        <v>845800</v>
      </c>
      <c r="I392" s="58">
        <f t="shared" si="9"/>
        <v>890000</v>
      </c>
      <c r="HT392" s="106"/>
      <c r="HU392" s="106"/>
      <c r="HV392" s="106"/>
      <c r="HW392" s="106"/>
      <c r="HX392" s="106"/>
      <c r="HY392" s="106"/>
      <c r="HZ392" s="106"/>
      <c r="IA392" s="106"/>
      <c r="IB392" s="106"/>
      <c r="IC392" s="106"/>
      <c r="ID392" s="106"/>
      <c r="IE392" s="106"/>
      <c r="IF392" s="106"/>
      <c r="IG392" s="106"/>
      <c r="IH392" s="106"/>
      <c r="II392" s="106"/>
      <c r="IJ392" s="106"/>
    </row>
    <row r="393" spans="1:244" s="140" customFormat="1">
      <c r="A393" s="97" t="s">
        <v>2641</v>
      </c>
      <c r="B393" s="97"/>
      <c r="C393" s="117" t="s">
        <v>2642</v>
      </c>
      <c r="D393" s="136" t="s">
        <v>29</v>
      </c>
      <c r="E393" s="60">
        <v>1086664.02</v>
      </c>
      <c r="F393" s="60">
        <v>782000</v>
      </c>
      <c r="G393" s="60">
        <v>813300</v>
      </c>
      <c r="H393" s="60">
        <v>845800</v>
      </c>
      <c r="I393" s="60">
        <v>890000</v>
      </c>
      <c r="HT393" s="138"/>
      <c r="HU393" s="138"/>
      <c r="HV393" s="138"/>
      <c r="HW393" s="138"/>
      <c r="HX393" s="138"/>
      <c r="HY393" s="138"/>
      <c r="HZ393" s="138"/>
      <c r="IA393" s="138"/>
      <c r="IB393" s="138"/>
      <c r="IC393" s="138"/>
      <c r="ID393" s="138"/>
      <c r="IE393" s="138"/>
      <c r="IF393" s="138"/>
      <c r="IG393" s="138"/>
      <c r="IH393" s="138"/>
      <c r="II393" s="138"/>
      <c r="IJ393" s="138"/>
    </row>
    <row r="394" spans="1:244" s="107" customFormat="1" ht="25.5" customHeight="1">
      <c r="A394" s="99" t="s">
        <v>2643</v>
      </c>
      <c r="B394" s="99"/>
      <c r="C394" s="116" t="s">
        <v>2644</v>
      </c>
      <c r="D394" s="136"/>
      <c r="E394" s="58">
        <f>E395</f>
        <v>23780044.509999998</v>
      </c>
      <c r="F394" s="58">
        <f>F395+F420+F423+F426</f>
        <v>24576000</v>
      </c>
      <c r="G394" s="58">
        <f>G395+G420+G423+G426</f>
        <v>25558000</v>
      </c>
      <c r="H394" s="58">
        <f>H395+H420+H423+H426</f>
        <v>26581000</v>
      </c>
      <c r="I394" s="58">
        <f>I395+I420+I423+I426</f>
        <v>27977000</v>
      </c>
      <c r="HT394" s="106"/>
      <c r="HU394" s="106"/>
      <c r="HV394" s="106"/>
      <c r="HW394" s="106"/>
      <c r="HX394" s="106"/>
      <c r="HY394" s="106"/>
      <c r="HZ394" s="106"/>
      <c r="IA394" s="106"/>
      <c r="IB394" s="106"/>
      <c r="IC394" s="106"/>
      <c r="ID394" s="106"/>
      <c r="IE394" s="106"/>
      <c r="IF394" s="106"/>
      <c r="IG394" s="106"/>
      <c r="IH394" s="106"/>
      <c r="II394" s="106"/>
      <c r="IJ394" s="106"/>
    </row>
    <row r="395" spans="1:244" s="107" customFormat="1">
      <c r="A395" s="99" t="s">
        <v>2645</v>
      </c>
      <c r="B395" s="99"/>
      <c r="C395" s="116" t="s">
        <v>2646</v>
      </c>
      <c r="D395" s="136"/>
      <c r="E395" s="58">
        <f>E396</f>
        <v>23780044.509999998</v>
      </c>
      <c r="F395" s="58">
        <f>F396</f>
        <v>9295000</v>
      </c>
      <c r="G395" s="58">
        <f>G396</f>
        <v>9666000</v>
      </c>
      <c r="H395" s="58">
        <f>H396</f>
        <v>10052000</v>
      </c>
      <c r="I395" s="58">
        <f>I396</f>
        <v>10580000</v>
      </c>
      <c r="HT395" s="106"/>
      <c r="HU395" s="106"/>
      <c r="HV395" s="106"/>
      <c r="HW395" s="106"/>
      <c r="HX395" s="106"/>
      <c r="HY395" s="106"/>
      <c r="HZ395" s="106"/>
      <c r="IA395" s="106"/>
      <c r="IB395" s="106"/>
      <c r="IC395" s="106"/>
      <c r="ID395" s="106"/>
      <c r="IE395" s="106"/>
      <c r="IF395" s="106"/>
      <c r="IG395" s="106"/>
      <c r="IH395" s="106"/>
      <c r="II395" s="106"/>
      <c r="IJ395" s="106"/>
    </row>
    <row r="396" spans="1:244" s="107" customFormat="1" ht="22.5">
      <c r="A396" s="99" t="s">
        <v>2647</v>
      </c>
      <c r="B396" s="99"/>
      <c r="C396" s="116" t="s">
        <v>2648</v>
      </c>
      <c r="D396" s="136"/>
      <c r="E396" s="58">
        <f>SUM(E398+E404+E409+E415+E417)</f>
        <v>23780044.509999998</v>
      </c>
      <c r="F396" s="58">
        <f>SUM(F397+F404+F409+F415+F417)</f>
        <v>9295000</v>
      </c>
      <c r="G396" s="58">
        <f>SUM(G397+G404+G409+G415+G417)</f>
        <v>9666000</v>
      </c>
      <c r="H396" s="58">
        <f>SUM(H397+H404+H409+H415+H417)</f>
        <v>10052000</v>
      </c>
      <c r="I396" s="58">
        <f>SUM(I397+I404+I409+I415+I417)</f>
        <v>10580000</v>
      </c>
      <c r="HT396" s="106"/>
      <c r="HU396" s="106"/>
      <c r="HV396" s="106"/>
      <c r="HW396" s="106"/>
      <c r="HX396" s="106"/>
      <c r="HY396" s="106"/>
      <c r="HZ396" s="106"/>
      <c r="IA396" s="106"/>
      <c r="IB396" s="106"/>
      <c r="IC396" s="106"/>
      <c r="ID396" s="106"/>
      <c r="IE396" s="106"/>
      <c r="IF396" s="106"/>
      <c r="IG396" s="106"/>
      <c r="IH396" s="106"/>
      <c r="II396" s="106"/>
      <c r="IJ396" s="106"/>
    </row>
    <row r="397" spans="1:244" s="181" customFormat="1" ht="18" customHeight="1">
      <c r="A397" s="97" t="s">
        <v>2649</v>
      </c>
      <c r="B397" s="97"/>
      <c r="C397" s="117" t="s">
        <v>2650</v>
      </c>
      <c r="D397" s="139" t="s">
        <v>2342</v>
      </c>
      <c r="E397" s="60"/>
      <c r="F397" s="60">
        <v>9295000</v>
      </c>
      <c r="G397" s="60">
        <v>9666000</v>
      </c>
      <c r="H397" s="60">
        <v>10052000</v>
      </c>
      <c r="I397" s="60">
        <v>10580000</v>
      </c>
      <c r="HT397" s="173"/>
      <c r="HU397" s="173"/>
      <c r="HV397" s="173"/>
      <c r="HW397" s="173"/>
      <c r="HX397" s="173"/>
      <c r="HY397" s="173"/>
      <c r="HZ397" s="173"/>
      <c r="IA397" s="173"/>
      <c r="IB397" s="173"/>
      <c r="IC397" s="173"/>
      <c r="ID397" s="173"/>
      <c r="IE397" s="173"/>
      <c r="IF397" s="173"/>
      <c r="IG397" s="173"/>
      <c r="IH397" s="173"/>
      <c r="II397" s="173"/>
      <c r="IJ397" s="173"/>
    </row>
    <row r="398" spans="1:244" s="107" customFormat="1" ht="17.25" customHeight="1">
      <c r="A398" s="99" t="s">
        <v>2649</v>
      </c>
      <c r="B398" s="99"/>
      <c r="C398" s="116" t="s">
        <v>801</v>
      </c>
      <c r="D398" s="136"/>
      <c r="E398" s="58">
        <f>SUM(E399:E403)</f>
        <v>9383930</v>
      </c>
      <c r="F398" s="58"/>
      <c r="G398" s="58"/>
      <c r="H398" s="58"/>
      <c r="I398" s="58"/>
      <c r="HT398" s="106"/>
      <c r="HU398" s="106"/>
      <c r="HV398" s="106"/>
      <c r="HW398" s="106"/>
      <c r="HX398" s="106"/>
      <c r="HY398" s="106"/>
      <c r="HZ398" s="106"/>
      <c r="IA398" s="106"/>
      <c r="IB398" s="106"/>
      <c r="IC398" s="106"/>
      <c r="ID398" s="106"/>
      <c r="IE398" s="106"/>
      <c r="IF398" s="106"/>
      <c r="IG398" s="106"/>
      <c r="IH398" s="106"/>
      <c r="II398" s="106"/>
      <c r="IJ398" s="106"/>
    </row>
    <row r="399" spans="1:244" s="140" customFormat="1" ht="12.75" hidden="1" customHeight="1">
      <c r="A399" s="97" t="s">
        <v>2651</v>
      </c>
      <c r="B399" s="97"/>
      <c r="C399" s="117" t="s">
        <v>805</v>
      </c>
      <c r="D399" s="136" t="s">
        <v>295</v>
      </c>
      <c r="E399" s="60">
        <v>171600</v>
      </c>
      <c r="F399" s="60"/>
      <c r="G399" s="60"/>
      <c r="H399" s="60"/>
      <c r="I399" s="60"/>
      <c r="HT399" s="138"/>
      <c r="HU399" s="138"/>
      <c r="HV399" s="138"/>
      <c r="HW399" s="138"/>
      <c r="HX399" s="138"/>
      <c r="HY399" s="138"/>
      <c r="HZ399" s="138"/>
      <c r="IA399" s="138"/>
      <c r="IB399" s="138"/>
      <c r="IC399" s="138"/>
      <c r="ID399" s="138"/>
      <c r="IE399" s="138"/>
      <c r="IF399" s="138"/>
      <c r="IG399" s="138"/>
      <c r="IH399" s="138"/>
      <c r="II399" s="138"/>
      <c r="IJ399" s="138"/>
    </row>
    <row r="400" spans="1:244" s="140" customFormat="1" ht="12" hidden="1" customHeight="1">
      <c r="A400" s="97" t="s">
        <v>2652</v>
      </c>
      <c r="B400" s="97"/>
      <c r="C400" s="117" t="s">
        <v>807</v>
      </c>
      <c r="D400" s="136" t="s">
        <v>298</v>
      </c>
      <c r="E400" s="60">
        <v>360000</v>
      </c>
      <c r="F400" s="60"/>
      <c r="G400" s="60"/>
      <c r="H400" s="60"/>
      <c r="I400" s="60"/>
      <c r="HT400" s="138"/>
      <c r="HU400" s="138"/>
      <c r="HV400" s="138"/>
      <c r="HW400" s="138"/>
      <c r="HX400" s="138"/>
      <c r="HY400" s="138"/>
      <c r="HZ400" s="138"/>
      <c r="IA400" s="138"/>
      <c r="IB400" s="138"/>
      <c r="IC400" s="138"/>
      <c r="ID400" s="138"/>
      <c r="IE400" s="138"/>
      <c r="IF400" s="138"/>
      <c r="IG400" s="138"/>
      <c r="IH400" s="138"/>
      <c r="II400" s="138"/>
      <c r="IJ400" s="138"/>
    </row>
    <row r="401" spans="1:244" s="140" customFormat="1" hidden="1">
      <c r="A401" s="97" t="s">
        <v>2653</v>
      </c>
      <c r="B401" s="97"/>
      <c r="C401" s="117" t="s">
        <v>809</v>
      </c>
      <c r="D401" s="136" t="s">
        <v>307</v>
      </c>
      <c r="E401" s="60">
        <v>1115015</v>
      </c>
      <c r="F401" s="60"/>
      <c r="G401" s="60"/>
      <c r="H401" s="60"/>
      <c r="I401" s="60"/>
      <c r="HT401" s="138"/>
      <c r="HU401" s="138"/>
      <c r="HV401" s="138"/>
      <c r="HW401" s="138"/>
      <c r="HX401" s="138"/>
      <c r="HY401" s="138"/>
      <c r="HZ401" s="138"/>
      <c r="IA401" s="138"/>
      <c r="IB401" s="138"/>
      <c r="IC401" s="138"/>
      <c r="ID401" s="138"/>
      <c r="IE401" s="138"/>
      <c r="IF401" s="138"/>
      <c r="IG401" s="138"/>
      <c r="IH401" s="138"/>
      <c r="II401" s="138"/>
      <c r="IJ401" s="138"/>
    </row>
    <row r="402" spans="1:244" s="140" customFormat="1" hidden="1">
      <c r="A402" s="97" t="s">
        <v>2654</v>
      </c>
      <c r="B402" s="97"/>
      <c r="C402" s="97" t="s">
        <v>813</v>
      </c>
      <c r="D402" s="100" t="s">
        <v>307</v>
      </c>
      <c r="E402" s="60">
        <v>6000000</v>
      </c>
      <c r="F402" s="60"/>
      <c r="G402" s="60"/>
      <c r="H402" s="60"/>
      <c r="I402" s="60"/>
      <c r="HT402" s="138"/>
      <c r="HU402" s="138"/>
      <c r="HV402" s="138"/>
      <c r="HW402" s="138"/>
      <c r="HX402" s="138"/>
      <c r="HY402" s="138"/>
      <c r="HZ402" s="138"/>
      <c r="IA402" s="138"/>
      <c r="IB402" s="138"/>
      <c r="IC402" s="138"/>
      <c r="ID402" s="138"/>
      <c r="IE402" s="138"/>
      <c r="IF402" s="138"/>
      <c r="IG402" s="138"/>
      <c r="IH402" s="138"/>
      <c r="II402" s="138"/>
      <c r="IJ402" s="138"/>
    </row>
    <row r="403" spans="1:244" s="140" customFormat="1" hidden="1">
      <c r="A403" s="97" t="s">
        <v>2655</v>
      </c>
      <c r="B403" s="97"/>
      <c r="C403" s="97" t="s">
        <v>817</v>
      </c>
      <c r="D403" s="100" t="s">
        <v>1565</v>
      </c>
      <c r="E403" s="60">
        <v>1737315</v>
      </c>
      <c r="F403" s="60"/>
      <c r="G403" s="60"/>
      <c r="H403" s="60"/>
      <c r="I403" s="60"/>
      <c r="HT403" s="138"/>
      <c r="HU403" s="138"/>
      <c r="HV403" s="138"/>
      <c r="HW403" s="138"/>
      <c r="HX403" s="138"/>
      <c r="HY403" s="138"/>
      <c r="HZ403" s="138"/>
      <c r="IA403" s="138"/>
      <c r="IB403" s="138"/>
      <c r="IC403" s="138"/>
      <c r="ID403" s="138"/>
      <c r="IE403" s="138"/>
      <c r="IF403" s="138"/>
      <c r="IG403" s="138"/>
      <c r="IH403" s="138"/>
      <c r="II403" s="138"/>
      <c r="IJ403" s="138"/>
    </row>
    <row r="404" spans="1:244" s="107" customFormat="1">
      <c r="A404" s="99" t="s">
        <v>2656</v>
      </c>
      <c r="B404" s="99"/>
      <c r="C404" s="116" t="s">
        <v>783</v>
      </c>
      <c r="D404" s="136"/>
      <c r="E404" s="58">
        <f>SUM(E405:E408)</f>
        <v>10758034.68</v>
      </c>
      <c r="F404" s="58">
        <f>SUM(F405:F408)</f>
        <v>0</v>
      </c>
      <c r="G404" s="58">
        <f>SUM(G405:G408)</f>
        <v>0</v>
      </c>
      <c r="H404" s="58">
        <f>SUM(H405:H408)</f>
        <v>0</v>
      </c>
      <c r="I404" s="58">
        <f>SUM(I405:I408)</f>
        <v>0</v>
      </c>
      <c r="HT404" s="106"/>
      <c r="HU404" s="106"/>
      <c r="HV404" s="106"/>
      <c r="HW404" s="106"/>
      <c r="HX404" s="106"/>
      <c r="HY404" s="106"/>
      <c r="HZ404" s="106"/>
      <c r="IA404" s="106"/>
      <c r="IB404" s="106"/>
      <c r="IC404" s="106"/>
      <c r="ID404" s="106"/>
      <c r="IE404" s="106"/>
      <c r="IF404" s="106"/>
      <c r="IG404" s="106"/>
      <c r="IH404" s="106"/>
      <c r="II404" s="106"/>
      <c r="IJ404" s="106"/>
    </row>
    <row r="405" spans="1:244" s="140" customFormat="1" hidden="1">
      <c r="A405" s="97" t="s">
        <v>2657</v>
      </c>
      <c r="B405" s="97"/>
      <c r="C405" s="117" t="s">
        <v>787</v>
      </c>
      <c r="D405" s="136" t="s">
        <v>260</v>
      </c>
      <c r="E405" s="60">
        <v>7224467.46</v>
      </c>
      <c r="F405" s="60"/>
      <c r="G405" s="60"/>
      <c r="H405" s="60"/>
      <c r="I405" s="60"/>
      <c r="HT405" s="138"/>
      <c r="HU405" s="138"/>
      <c r="HV405" s="138"/>
      <c r="HW405" s="138"/>
      <c r="HX405" s="138"/>
      <c r="HY405" s="138"/>
      <c r="HZ405" s="138"/>
      <c r="IA405" s="138"/>
      <c r="IB405" s="138"/>
      <c r="IC405" s="138"/>
      <c r="ID405" s="138"/>
      <c r="IE405" s="138"/>
      <c r="IF405" s="138"/>
      <c r="IG405" s="138"/>
      <c r="IH405" s="138"/>
      <c r="II405" s="138"/>
      <c r="IJ405" s="138"/>
    </row>
    <row r="406" spans="1:244" s="140" customFormat="1" hidden="1">
      <c r="A406" s="97" t="s">
        <v>2658</v>
      </c>
      <c r="B406" s="97"/>
      <c r="C406" s="117" t="s">
        <v>795</v>
      </c>
      <c r="D406" s="136" t="s">
        <v>373</v>
      </c>
      <c r="E406" s="60">
        <v>550601.69999999995</v>
      </c>
      <c r="F406" s="60"/>
      <c r="G406" s="60"/>
      <c r="H406" s="60"/>
      <c r="I406" s="60"/>
      <c r="HT406" s="138"/>
      <c r="HU406" s="138"/>
      <c r="HV406" s="138"/>
      <c r="HW406" s="138"/>
      <c r="HX406" s="138"/>
      <c r="HY406" s="138"/>
      <c r="HZ406" s="138"/>
      <c r="IA406" s="138"/>
      <c r="IB406" s="138"/>
      <c r="IC406" s="138"/>
      <c r="ID406" s="138"/>
      <c r="IE406" s="138"/>
      <c r="IF406" s="138"/>
      <c r="IG406" s="138"/>
      <c r="IH406" s="138"/>
      <c r="II406" s="138"/>
      <c r="IJ406" s="138"/>
    </row>
    <row r="407" spans="1:244" s="140" customFormat="1" hidden="1">
      <c r="A407" s="97" t="s">
        <v>2659</v>
      </c>
      <c r="B407" s="97"/>
      <c r="C407" s="117" t="s">
        <v>1684</v>
      </c>
      <c r="D407" s="136" t="s">
        <v>265</v>
      </c>
      <c r="E407" s="60">
        <v>1389460</v>
      </c>
      <c r="F407" s="60"/>
      <c r="G407" s="60"/>
      <c r="H407" s="60"/>
      <c r="I407" s="60"/>
      <c r="HT407" s="138"/>
      <c r="HU407" s="138"/>
      <c r="HV407" s="138"/>
      <c r="HW407" s="138"/>
      <c r="HX407" s="138"/>
      <c r="HY407" s="138"/>
      <c r="HZ407" s="138"/>
      <c r="IA407" s="138"/>
      <c r="IB407" s="138"/>
      <c r="IC407" s="138"/>
      <c r="ID407" s="138"/>
      <c r="IE407" s="138"/>
      <c r="IF407" s="138"/>
      <c r="IG407" s="138"/>
      <c r="IH407" s="138"/>
      <c r="II407" s="138"/>
      <c r="IJ407" s="138"/>
    </row>
    <row r="408" spans="1:244" s="140" customFormat="1" hidden="1">
      <c r="A408" s="97" t="s">
        <v>2660</v>
      </c>
      <c r="B408" s="97"/>
      <c r="C408" s="117" t="s">
        <v>2661</v>
      </c>
      <c r="D408" s="136" t="s">
        <v>265</v>
      </c>
      <c r="E408" s="60">
        <v>1593505.52</v>
      </c>
      <c r="F408" s="60"/>
      <c r="G408" s="60"/>
      <c r="H408" s="60"/>
      <c r="I408" s="60"/>
      <c r="HT408" s="138"/>
      <c r="HU408" s="138"/>
      <c r="HV408" s="138"/>
      <c r="HW408" s="138"/>
      <c r="HX408" s="138"/>
      <c r="HY408" s="138"/>
      <c r="HZ408" s="138"/>
      <c r="IA408" s="138"/>
      <c r="IB408" s="138"/>
      <c r="IC408" s="138"/>
      <c r="ID408" s="138"/>
      <c r="IE408" s="138"/>
      <c r="IF408" s="138"/>
      <c r="IG408" s="138"/>
      <c r="IH408" s="138"/>
      <c r="II408" s="138"/>
      <c r="IJ408" s="138"/>
    </row>
    <row r="409" spans="1:244" s="107" customFormat="1">
      <c r="A409" s="99" t="s">
        <v>2662</v>
      </c>
      <c r="B409" s="99"/>
      <c r="C409" s="116" t="s">
        <v>819</v>
      </c>
      <c r="D409" s="136"/>
      <c r="E409" s="58">
        <f>SUM(E410:E414)</f>
        <v>1362030.14</v>
      </c>
      <c r="F409" s="58">
        <f>SUM(F410:F414)</f>
        <v>0</v>
      </c>
      <c r="G409" s="58">
        <f>SUM(G410:G414)</f>
        <v>0</v>
      </c>
      <c r="H409" s="58">
        <f>SUM(H410:H414)</f>
        <v>0</v>
      </c>
      <c r="I409" s="58">
        <f>SUM(I410:I414)</f>
        <v>0</v>
      </c>
      <c r="HT409" s="106"/>
      <c r="HU409" s="106"/>
      <c r="HV409" s="106"/>
      <c r="HW409" s="106"/>
      <c r="HX409" s="106"/>
      <c r="HY409" s="106"/>
      <c r="HZ409" s="106"/>
      <c r="IA409" s="106"/>
      <c r="IB409" s="106"/>
      <c r="IC409" s="106"/>
      <c r="ID409" s="106"/>
      <c r="IE409" s="106"/>
      <c r="IF409" s="106"/>
      <c r="IG409" s="106"/>
      <c r="IH409" s="106"/>
      <c r="II409" s="106"/>
      <c r="IJ409" s="106"/>
    </row>
    <row r="410" spans="1:244" s="140" customFormat="1" ht="15" hidden="1" customHeight="1">
      <c r="A410" s="97" t="s">
        <v>2663</v>
      </c>
      <c r="B410" s="97"/>
      <c r="C410" s="117" t="s">
        <v>825</v>
      </c>
      <c r="D410" s="136" t="s">
        <v>277</v>
      </c>
      <c r="E410" s="60">
        <v>216666.59</v>
      </c>
      <c r="F410" s="60"/>
      <c r="G410" s="60"/>
      <c r="H410" s="60"/>
      <c r="I410" s="60"/>
      <c r="HT410" s="138"/>
      <c r="HU410" s="138"/>
      <c r="HV410" s="138"/>
      <c r="HW410" s="138"/>
      <c r="HX410" s="138"/>
      <c r="HY410" s="138"/>
      <c r="HZ410" s="138"/>
      <c r="IA410" s="138"/>
      <c r="IB410" s="138"/>
      <c r="IC410" s="138"/>
      <c r="ID410" s="138"/>
      <c r="IE410" s="138"/>
      <c r="IF410" s="138"/>
      <c r="IG410" s="138"/>
      <c r="IH410" s="138"/>
      <c r="II410" s="138"/>
      <c r="IJ410" s="138"/>
    </row>
    <row r="411" spans="1:244" s="140" customFormat="1" hidden="1">
      <c r="A411" s="97" t="s">
        <v>2664</v>
      </c>
      <c r="B411" s="97"/>
      <c r="C411" s="97" t="s">
        <v>1688</v>
      </c>
      <c r="D411" s="100" t="s">
        <v>277</v>
      </c>
      <c r="E411" s="60">
        <v>249444</v>
      </c>
      <c r="F411" s="60"/>
      <c r="G411" s="60"/>
      <c r="H411" s="60"/>
      <c r="I411" s="60"/>
      <c r="HT411" s="138"/>
      <c r="HU411" s="138"/>
      <c r="HV411" s="138"/>
      <c r="HW411" s="138"/>
      <c r="HX411" s="138"/>
      <c r="HY411" s="138"/>
      <c r="HZ411" s="138"/>
      <c r="IA411" s="138"/>
      <c r="IB411" s="138"/>
      <c r="IC411" s="138"/>
      <c r="ID411" s="138"/>
      <c r="IE411" s="138"/>
      <c r="IF411" s="138"/>
      <c r="IG411" s="138"/>
      <c r="IH411" s="138"/>
      <c r="II411" s="138"/>
      <c r="IJ411" s="138"/>
    </row>
    <row r="412" spans="1:244" s="140" customFormat="1" hidden="1">
      <c r="A412" s="97" t="s">
        <v>2665</v>
      </c>
      <c r="B412" s="97"/>
      <c r="C412" s="117" t="s">
        <v>835</v>
      </c>
      <c r="D412" s="136" t="s">
        <v>277</v>
      </c>
      <c r="E412" s="60">
        <v>714987.1</v>
      </c>
      <c r="F412" s="60"/>
      <c r="G412" s="60"/>
      <c r="H412" s="60"/>
      <c r="I412" s="60"/>
      <c r="HT412" s="138"/>
      <c r="HU412" s="138"/>
      <c r="HV412" s="138"/>
      <c r="HW412" s="138"/>
      <c r="HX412" s="138"/>
      <c r="HY412" s="138"/>
      <c r="HZ412" s="138"/>
      <c r="IA412" s="138"/>
      <c r="IB412" s="138"/>
      <c r="IC412" s="138"/>
      <c r="ID412" s="138"/>
      <c r="IE412" s="138"/>
      <c r="IF412" s="138"/>
      <c r="IG412" s="138"/>
      <c r="IH412" s="138"/>
      <c r="II412" s="138"/>
      <c r="IJ412" s="138"/>
    </row>
    <row r="413" spans="1:244" s="140" customFormat="1" hidden="1">
      <c r="A413" s="97" t="s">
        <v>2666</v>
      </c>
      <c r="B413" s="97"/>
      <c r="C413" s="97" t="s">
        <v>837</v>
      </c>
      <c r="D413" s="100" t="s">
        <v>277</v>
      </c>
      <c r="E413" s="60">
        <v>177871.13</v>
      </c>
      <c r="F413" s="60"/>
      <c r="G413" s="60"/>
      <c r="H413" s="60"/>
      <c r="I413" s="60"/>
      <c r="HT413" s="138"/>
      <c r="HU413" s="138"/>
      <c r="HV413" s="138"/>
      <c r="HW413" s="138"/>
      <c r="HX413" s="138"/>
      <c r="HY413" s="138"/>
      <c r="HZ413" s="138"/>
      <c r="IA413" s="138"/>
      <c r="IB413" s="138"/>
      <c r="IC413" s="138"/>
      <c r="ID413" s="138"/>
      <c r="IE413" s="138"/>
      <c r="IF413" s="138"/>
      <c r="IG413" s="138"/>
      <c r="IH413" s="138"/>
      <c r="II413" s="138"/>
      <c r="IJ413" s="138"/>
    </row>
    <row r="414" spans="1:244" s="140" customFormat="1" hidden="1">
      <c r="A414" s="97" t="s">
        <v>2667</v>
      </c>
      <c r="B414" s="97"/>
      <c r="C414" s="97" t="s">
        <v>839</v>
      </c>
      <c r="D414" s="100" t="s">
        <v>277</v>
      </c>
      <c r="E414" s="60">
        <v>3061.32</v>
      </c>
      <c r="F414" s="60"/>
      <c r="G414" s="60"/>
      <c r="H414" s="60"/>
      <c r="I414" s="60"/>
      <c r="HT414" s="138"/>
      <c r="HU414" s="138"/>
      <c r="HV414" s="138"/>
      <c r="HW414" s="138"/>
      <c r="HX414" s="138"/>
      <c r="HY414" s="138"/>
      <c r="HZ414" s="138"/>
      <c r="IA414" s="138"/>
      <c r="IB414" s="138"/>
      <c r="IC414" s="138"/>
      <c r="ID414" s="138"/>
      <c r="IE414" s="138"/>
      <c r="IF414" s="138"/>
      <c r="IG414" s="138"/>
      <c r="IH414" s="138"/>
      <c r="II414" s="138"/>
      <c r="IJ414" s="138"/>
    </row>
    <row r="415" spans="1:244" s="107" customFormat="1">
      <c r="A415" s="99" t="s">
        <v>2668</v>
      </c>
      <c r="B415" s="99"/>
      <c r="C415" s="116" t="s">
        <v>849</v>
      </c>
      <c r="D415" s="136"/>
      <c r="E415" s="58">
        <f>E416</f>
        <v>1547384.15</v>
      </c>
      <c r="F415" s="58">
        <f>F416</f>
        <v>0</v>
      </c>
      <c r="G415" s="58">
        <f>G416</f>
        <v>0</v>
      </c>
      <c r="H415" s="58">
        <f>H416</f>
        <v>0</v>
      </c>
      <c r="I415" s="58">
        <f>I416</f>
        <v>0</v>
      </c>
      <c r="HT415" s="106"/>
      <c r="HU415" s="106"/>
      <c r="HV415" s="106"/>
      <c r="HW415" s="106"/>
      <c r="HX415" s="106"/>
      <c r="HY415" s="106"/>
      <c r="HZ415" s="106"/>
      <c r="IA415" s="106"/>
      <c r="IB415" s="106"/>
      <c r="IC415" s="106"/>
      <c r="ID415" s="106"/>
      <c r="IE415" s="106"/>
      <c r="IF415" s="106"/>
      <c r="IG415" s="106"/>
      <c r="IH415" s="106"/>
      <c r="II415" s="106"/>
      <c r="IJ415" s="106"/>
    </row>
    <row r="416" spans="1:244" s="140" customFormat="1">
      <c r="A416" s="97" t="s">
        <v>2669</v>
      </c>
      <c r="B416" s="97"/>
      <c r="C416" s="117" t="s">
        <v>857</v>
      </c>
      <c r="D416" s="136" t="s">
        <v>280</v>
      </c>
      <c r="E416" s="60">
        <v>1547384.15</v>
      </c>
      <c r="F416" s="60"/>
      <c r="G416" s="60"/>
      <c r="H416" s="60"/>
      <c r="I416" s="60"/>
      <c r="HT416" s="138"/>
      <c r="HU416" s="138"/>
      <c r="HV416" s="138"/>
      <c r="HW416" s="138"/>
      <c r="HX416" s="138"/>
      <c r="HY416" s="138"/>
      <c r="HZ416" s="138"/>
      <c r="IA416" s="138"/>
      <c r="IB416" s="138"/>
      <c r="IC416" s="138"/>
      <c r="ID416" s="138"/>
      <c r="IE416" s="138"/>
      <c r="IF416" s="138"/>
      <c r="IG416" s="138"/>
      <c r="IH416" s="138"/>
      <c r="II416" s="138"/>
      <c r="IJ416" s="138"/>
    </row>
    <row r="417" spans="1:244" s="107" customFormat="1">
      <c r="A417" s="99" t="s">
        <v>2670</v>
      </c>
      <c r="B417" s="99"/>
      <c r="C417" s="116" t="s">
        <v>859</v>
      </c>
      <c r="D417" s="136"/>
      <c r="E417" s="58">
        <f>SUM(E418:E419)</f>
        <v>728665.54</v>
      </c>
      <c r="F417" s="58">
        <f>SUM(F418:F418)</f>
        <v>0</v>
      </c>
      <c r="G417" s="58">
        <f>SUM(G418:G418)</f>
        <v>0</v>
      </c>
      <c r="H417" s="58">
        <f>SUM(H418:H418)</f>
        <v>0</v>
      </c>
      <c r="I417" s="58">
        <f>SUM(I418:I418)</f>
        <v>0</v>
      </c>
      <c r="HT417" s="106"/>
      <c r="HU417" s="106"/>
      <c r="HV417" s="106"/>
      <c r="HW417" s="106"/>
      <c r="HX417" s="106"/>
      <c r="HY417" s="106"/>
      <c r="HZ417" s="106"/>
      <c r="IA417" s="106"/>
      <c r="IB417" s="106"/>
      <c r="IC417" s="106"/>
      <c r="ID417" s="106"/>
      <c r="IE417" s="106"/>
      <c r="IF417" s="106"/>
      <c r="IG417" s="106"/>
      <c r="IH417" s="106"/>
      <c r="II417" s="106"/>
      <c r="IJ417" s="106"/>
    </row>
    <row r="418" spans="1:244" s="140" customFormat="1" ht="12.75" customHeight="1">
      <c r="A418" s="97" t="s">
        <v>2671</v>
      </c>
      <c r="B418" s="97"/>
      <c r="C418" s="117" t="s">
        <v>1692</v>
      </c>
      <c r="D418" s="136" t="s">
        <v>316</v>
      </c>
      <c r="E418" s="60">
        <v>30000</v>
      </c>
      <c r="F418" s="60"/>
      <c r="G418" s="60"/>
      <c r="H418" s="60"/>
      <c r="I418" s="60"/>
      <c r="HT418" s="138"/>
      <c r="HU418" s="138"/>
      <c r="HV418" s="138"/>
      <c r="HW418" s="138"/>
      <c r="HX418" s="138"/>
      <c r="HY418" s="138"/>
      <c r="HZ418" s="138"/>
      <c r="IA418" s="138"/>
      <c r="IB418" s="138"/>
      <c r="IC418" s="138"/>
      <c r="ID418" s="138"/>
      <c r="IE418" s="138"/>
      <c r="IF418" s="138"/>
      <c r="IG418" s="138"/>
      <c r="IH418" s="138"/>
      <c r="II418" s="138"/>
      <c r="IJ418" s="138"/>
    </row>
    <row r="419" spans="1:244" s="140" customFormat="1" ht="12.75" customHeight="1">
      <c r="A419" s="97"/>
      <c r="B419" s="97"/>
      <c r="C419" s="117" t="s">
        <v>2672</v>
      </c>
      <c r="D419" s="136" t="s">
        <v>260</v>
      </c>
      <c r="E419" s="60">
        <v>698665.54</v>
      </c>
      <c r="F419" s="60"/>
      <c r="G419" s="60"/>
      <c r="H419" s="60"/>
      <c r="I419" s="60"/>
      <c r="HT419" s="138"/>
      <c r="HU419" s="138"/>
      <c r="HV419" s="138"/>
      <c r="HW419" s="138"/>
      <c r="HX419" s="138"/>
      <c r="HY419" s="138"/>
      <c r="HZ419" s="138"/>
      <c r="IA419" s="138"/>
      <c r="IB419" s="138"/>
      <c r="IC419" s="138"/>
      <c r="ID419" s="138"/>
      <c r="IE419" s="138"/>
      <c r="IF419" s="138"/>
      <c r="IG419" s="138"/>
      <c r="IH419" s="138"/>
      <c r="II419" s="138"/>
      <c r="IJ419" s="138"/>
    </row>
    <row r="420" spans="1:244" s="217" customFormat="1" ht="22.5">
      <c r="A420" s="99" t="s">
        <v>2673</v>
      </c>
      <c r="B420" s="99"/>
      <c r="C420" s="116" t="s">
        <v>2674</v>
      </c>
      <c r="D420" s="100"/>
      <c r="E420" s="58"/>
      <c r="F420" s="58">
        <f t="shared" ref="F420:I421" si="10">F421</f>
        <v>12626000</v>
      </c>
      <c r="G420" s="58">
        <f t="shared" si="10"/>
        <v>13131000</v>
      </c>
      <c r="H420" s="58">
        <f t="shared" si="10"/>
        <v>13658000</v>
      </c>
      <c r="I420" s="58">
        <f t="shared" si="10"/>
        <v>14375000</v>
      </c>
      <c r="HT420" s="195"/>
      <c r="HU420" s="195"/>
      <c r="HV420" s="195"/>
      <c r="HW420" s="195"/>
      <c r="HX420" s="195"/>
      <c r="HY420" s="195"/>
      <c r="HZ420" s="195"/>
      <c r="IA420" s="195"/>
      <c r="IB420" s="195"/>
      <c r="IC420" s="195"/>
      <c r="ID420" s="195"/>
      <c r="IE420" s="195"/>
      <c r="IF420" s="195"/>
      <c r="IG420" s="195"/>
      <c r="IH420" s="195"/>
      <c r="II420" s="195"/>
      <c r="IJ420" s="195"/>
    </row>
    <row r="421" spans="1:244" s="217" customFormat="1" ht="22.5">
      <c r="A421" s="99" t="s">
        <v>2675</v>
      </c>
      <c r="B421" s="99"/>
      <c r="C421" s="116" t="s">
        <v>2676</v>
      </c>
      <c r="D421" s="100"/>
      <c r="E421" s="58"/>
      <c r="F421" s="58">
        <f t="shared" si="10"/>
        <v>12626000</v>
      </c>
      <c r="G421" s="58">
        <f t="shared" si="10"/>
        <v>13131000</v>
      </c>
      <c r="H421" s="58">
        <f t="shared" si="10"/>
        <v>13658000</v>
      </c>
      <c r="I421" s="58">
        <f t="shared" si="10"/>
        <v>14375000</v>
      </c>
      <c r="HT421" s="195"/>
      <c r="HU421" s="195"/>
      <c r="HV421" s="195"/>
      <c r="HW421" s="195"/>
      <c r="HX421" s="195"/>
      <c r="HY421" s="195"/>
      <c r="HZ421" s="195"/>
      <c r="IA421" s="195"/>
      <c r="IB421" s="195"/>
      <c r="IC421" s="195"/>
      <c r="ID421" s="195"/>
      <c r="IE421" s="195"/>
      <c r="IF421" s="195"/>
      <c r="IG421" s="195"/>
      <c r="IH421" s="195"/>
      <c r="II421" s="195"/>
      <c r="IJ421" s="195"/>
    </row>
    <row r="422" spans="1:244" s="140" customFormat="1">
      <c r="A422" s="99" t="s">
        <v>2677</v>
      </c>
      <c r="B422" s="97"/>
      <c r="C422" s="116" t="s">
        <v>2678</v>
      </c>
      <c r="D422" s="100" t="s">
        <v>2347</v>
      </c>
      <c r="E422" s="60"/>
      <c r="F422" s="60">
        <v>12626000</v>
      </c>
      <c r="G422" s="60">
        <v>13131000</v>
      </c>
      <c r="H422" s="60">
        <v>13658000</v>
      </c>
      <c r="I422" s="60">
        <v>14375000</v>
      </c>
      <c r="HT422" s="138"/>
      <c r="HU422" s="138"/>
      <c r="HV422" s="138"/>
      <c r="HW422" s="138"/>
      <c r="HX422" s="138"/>
      <c r="HY422" s="138"/>
      <c r="HZ422" s="138"/>
      <c r="IA422" s="138"/>
      <c r="IB422" s="138"/>
      <c r="IC422" s="138"/>
      <c r="ID422" s="138"/>
      <c r="IE422" s="138"/>
      <c r="IF422" s="138"/>
      <c r="IG422" s="138"/>
      <c r="IH422" s="138"/>
      <c r="II422" s="138"/>
      <c r="IJ422" s="138"/>
    </row>
    <row r="423" spans="1:244" s="217" customFormat="1" ht="11.25">
      <c r="A423" s="99" t="s">
        <v>2679</v>
      </c>
      <c r="B423" s="99"/>
      <c r="C423" s="116" t="s">
        <v>2680</v>
      </c>
      <c r="D423" s="100"/>
      <c r="E423" s="58"/>
      <c r="F423" s="58">
        <f t="shared" ref="F423:I424" si="11">F424</f>
        <v>1107000</v>
      </c>
      <c r="G423" s="58">
        <f t="shared" si="11"/>
        <v>1151000</v>
      </c>
      <c r="H423" s="58">
        <f t="shared" si="11"/>
        <v>1197000</v>
      </c>
      <c r="I423" s="58">
        <f t="shared" si="11"/>
        <v>1260000</v>
      </c>
      <c r="HT423" s="195"/>
      <c r="HU423" s="195"/>
      <c r="HV423" s="195"/>
      <c r="HW423" s="195"/>
      <c r="HX423" s="195"/>
      <c r="HY423" s="195"/>
      <c r="HZ423" s="195"/>
      <c r="IA423" s="195"/>
      <c r="IB423" s="195"/>
      <c r="IC423" s="195"/>
      <c r="ID423" s="195"/>
      <c r="IE423" s="195"/>
      <c r="IF423" s="195"/>
      <c r="IG423" s="195"/>
      <c r="IH423" s="195"/>
      <c r="II423" s="195"/>
      <c r="IJ423" s="195"/>
    </row>
    <row r="424" spans="1:244" s="217" customFormat="1" ht="22.5">
      <c r="A424" s="99" t="s">
        <v>2681</v>
      </c>
      <c r="B424" s="99"/>
      <c r="C424" s="116" t="s">
        <v>2682</v>
      </c>
      <c r="D424" s="100"/>
      <c r="E424" s="58"/>
      <c r="F424" s="58">
        <f t="shared" si="11"/>
        <v>1107000</v>
      </c>
      <c r="G424" s="58">
        <f t="shared" si="11"/>
        <v>1151000</v>
      </c>
      <c r="H424" s="58">
        <f t="shared" si="11"/>
        <v>1197000</v>
      </c>
      <c r="I424" s="58">
        <f t="shared" si="11"/>
        <v>1260000</v>
      </c>
      <c r="HT424" s="195"/>
      <c r="HU424" s="195"/>
      <c r="HV424" s="195"/>
      <c r="HW424" s="195"/>
      <c r="HX424" s="195"/>
      <c r="HY424" s="195"/>
      <c r="HZ424" s="195"/>
      <c r="IA424" s="195"/>
      <c r="IB424" s="195"/>
      <c r="IC424" s="195"/>
      <c r="ID424" s="195"/>
      <c r="IE424" s="195"/>
      <c r="IF424" s="195"/>
      <c r="IG424" s="195"/>
      <c r="IH424" s="195"/>
      <c r="II424" s="195"/>
      <c r="IJ424" s="195"/>
    </row>
    <row r="425" spans="1:244" s="140" customFormat="1">
      <c r="A425" s="99" t="s">
        <v>2683</v>
      </c>
      <c r="B425" s="97"/>
      <c r="C425" s="116" t="s">
        <v>2684</v>
      </c>
      <c r="D425" s="100" t="s">
        <v>2350</v>
      </c>
      <c r="E425" s="60"/>
      <c r="F425" s="60">
        <v>1107000</v>
      </c>
      <c r="G425" s="60">
        <v>1151000</v>
      </c>
      <c r="H425" s="60">
        <v>1197000</v>
      </c>
      <c r="I425" s="60">
        <v>1260000</v>
      </c>
      <c r="HT425" s="138"/>
      <c r="HU425" s="138"/>
      <c r="HV425" s="138"/>
      <c r="HW425" s="138"/>
      <c r="HX425" s="138"/>
      <c r="HY425" s="138"/>
      <c r="HZ425" s="138"/>
      <c r="IA425" s="138"/>
      <c r="IB425" s="138"/>
      <c r="IC425" s="138"/>
      <c r="ID425" s="138"/>
      <c r="IE425" s="138"/>
      <c r="IF425" s="138"/>
      <c r="IG425" s="138"/>
      <c r="IH425" s="138"/>
      <c r="II425" s="138"/>
      <c r="IJ425" s="138"/>
    </row>
    <row r="426" spans="1:244" s="217" customFormat="1" ht="25.5" customHeight="1">
      <c r="A426" s="99" t="s">
        <v>2685</v>
      </c>
      <c r="B426" s="99"/>
      <c r="C426" s="116" t="s">
        <v>2686</v>
      </c>
      <c r="D426" s="100"/>
      <c r="E426" s="58"/>
      <c r="F426" s="58">
        <f t="shared" ref="F426:I427" si="12">F427</f>
        <v>1548000</v>
      </c>
      <c r="G426" s="58">
        <f t="shared" si="12"/>
        <v>1610000</v>
      </c>
      <c r="H426" s="58">
        <f t="shared" si="12"/>
        <v>1674000</v>
      </c>
      <c r="I426" s="58">
        <f t="shared" si="12"/>
        <v>1762000</v>
      </c>
      <c r="HT426" s="195"/>
      <c r="HU426" s="195"/>
      <c r="HV426" s="195"/>
      <c r="HW426" s="195"/>
      <c r="HX426" s="195"/>
      <c r="HY426" s="195"/>
      <c r="HZ426" s="195"/>
      <c r="IA426" s="195"/>
      <c r="IB426" s="195"/>
      <c r="IC426" s="195"/>
      <c r="ID426" s="195"/>
      <c r="IE426" s="195"/>
      <c r="IF426" s="195"/>
      <c r="IG426" s="195"/>
      <c r="IH426" s="195"/>
      <c r="II426" s="195"/>
      <c r="IJ426" s="195"/>
    </row>
    <row r="427" spans="1:244" s="217" customFormat="1" ht="22.5" customHeight="1">
      <c r="A427" s="99" t="s">
        <v>2687</v>
      </c>
      <c r="B427" s="99"/>
      <c r="C427" s="116" t="s">
        <v>2688</v>
      </c>
      <c r="D427" s="100"/>
      <c r="E427" s="58"/>
      <c r="F427" s="58">
        <f t="shared" si="12"/>
        <v>1548000</v>
      </c>
      <c r="G427" s="58">
        <f t="shared" si="12"/>
        <v>1610000</v>
      </c>
      <c r="H427" s="58">
        <f t="shared" si="12"/>
        <v>1674000</v>
      </c>
      <c r="I427" s="58">
        <f t="shared" si="12"/>
        <v>1762000</v>
      </c>
      <c r="HT427" s="195"/>
      <c r="HU427" s="195"/>
      <c r="HV427" s="195"/>
      <c r="HW427" s="195"/>
      <c r="HX427" s="195"/>
      <c r="HY427" s="195"/>
      <c r="HZ427" s="195"/>
      <c r="IA427" s="195"/>
      <c r="IB427" s="195"/>
      <c r="IC427" s="195"/>
      <c r="ID427" s="195"/>
      <c r="IE427" s="195"/>
      <c r="IF427" s="195"/>
      <c r="IG427" s="195"/>
      <c r="IH427" s="195"/>
      <c r="II427" s="195"/>
      <c r="IJ427" s="195"/>
    </row>
    <row r="428" spans="1:244" s="140" customFormat="1">
      <c r="A428" s="99" t="s">
        <v>2689</v>
      </c>
      <c r="B428" s="97"/>
      <c r="C428" s="116" t="s">
        <v>2690</v>
      </c>
      <c r="D428" s="100" t="s">
        <v>2353</v>
      </c>
      <c r="E428" s="60"/>
      <c r="F428" s="60">
        <v>1548000</v>
      </c>
      <c r="G428" s="60">
        <v>1610000</v>
      </c>
      <c r="H428" s="60">
        <v>1674000</v>
      </c>
      <c r="I428" s="60">
        <v>1762000</v>
      </c>
      <c r="HT428" s="138"/>
      <c r="HU428" s="138"/>
      <c r="HV428" s="138"/>
      <c r="HW428" s="138"/>
      <c r="HX428" s="138"/>
      <c r="HY428" s="138"/>
      <c r="HZ428" s="138"/>
      <c r="IA428" s="138"/>
      <c r="IB428" s="138"/>
      <c r="IC428" s="138"/>
      <c r="ID428" s="138"/>
      <c r="IE428" s="138"/>
      <c r="IF428" s="138"/>
      <c r="IG428" s="138"/>
      <c r="IH428" s="138"/>
      <c r="II428" s="138"/>
      <c r="IJ428" s="138"/>
    </row>
    <row r="429" spans="1:244" s="107" customFormat="1" ht="25.5" customHeight="1">
      <c r="A429" s="99" t="s">
        <v>2691</v>
      </c>
      <c r="B429" s="99"/>
      <c r="C429" s="116" t="s">
        <v>2692</v>
      </c>
      <c r="D429" s="136"/>
      <c r="E429" s="58">
        <f t="shared" ref="E429:I430" si="13">E430</f>
        <v>1735890.81</v>
      </c>
      <c r="F429" s="58">
        <f t="shared" si="13"/>
        <v>0</v>
      </c>
      <c r="G429" s="58">
        <f t="shared" si="13"/>
        <v>0</v>
      </c>
      <c r="H429" s="58">
        <f t="shared" si="13"/>
        <v>0</v>
      </c>
      <c r="I429" s="58">
        <f t="shared" si="13"/>
        <v>0</v>
      </c>
      <c r="HT429" s="106"/>
      <c r="HU429" s="106"/>
      <c r="HV429" s="106"/>
      <c r="HW429" s="106"/>
      <c r="HX429" s="106"/>
      <c r="HY429" s="106"/>
      <c r="HZ429" s="106"/>
      <c r="IA429" s="106"/>
      <c r="IB429" s="106"/>
      <c r="IC429" s="106"/>
      <c r="ID429" s="106"/>
      <c r="IE429" s="106"/>
      <c r="IF429" s="106"/>
      <c r="IG429" s="106"/>
      <c r="IH429" s="106"/>
      <c r="II429" s="106"/>
      <c r="IJ429" s="106"/>
    </row>
    <row r="430" spans="1:244" s="107" customFormat="1" ht="22.5">
      <c r="A430" s="99" t="s">
        <v>2693</v>
      </c>
      <c r="B430" s="99"/>
      <c r="C430" s="116" t="s">
        <v>2692</v>
      </c>
      <c r="D430" s="136"/>
      <c r="E430" s="58">
        <f t="shared" si="13"/>
        <v>1735890.81</v>
      </c>
      <c r="F430" s="58">
        <f t="shared" si="13"/>
        <v>0</v>
      </c>
      <c r="G430" s="58">
        <f t="shared" si="13"/>
        <v>0</v>
      </c>
      <c r="H430" s="58">
        <f t="shared" si="13"/>
        <v>0</v>
      </c>
      <c r="I430" s="58">
        <f t="shared" si="13"/>
        <v>0</v>
      </c>
      <c r="HT430" s="106"/>
      <c r="HU430" s="106"/>
      <c r="HV430" s="106"/>
      <c r="HW430" s="106"/>
      <c r="HX430" s="106"/>
      <c r="HY430" s="106"/>
      <c r="HZ430" s="106"/>
      <c r="IA430" s="106"/>
      <c r="IB430" s="106"/>
      <c r="IC430" s="106"/>
      <c r="ID430" s="106"/>
      <c r="IE430" s="106"/>
      <c r="IF430" s="106"/>
      <c r="IG430" s="106"/>
      <c r="IH430" s="106"/>
      <c r="II430" s="106"/>
      <c r="IJ430" s="106"/>
    </row>
    <row r="431" spans="1:244" s="140" customFormat="1" ht="22.5">
      <c r="A431" s="99" t="s">
        <v>2694</v>
      </c>
      <c r="B431" s="99"/>
      <c r="C431" s="116" t="s">
        <v>2695</v>
      </c>
      <c r="D431" s="136"/>
      <c r="E431" s="58">
        <f>SUM(E432:E439)</f>
        <v>1735890.81</v>
      </c>
      <c r="F431" s="58">
        <f>SUM(F432:F439)</f>
        <v>0</v>
      </c>
      <c r="G431" s="58">
        <f>SUM(G432:G439)</f>
        <v>0</v>
      </c>
      <c r="H431" s="58">
        <f>SUM(H432:H439)</f>
        <v>0</v>
      </c>
      <c r="I431" s="58">
        <f>SUM(I432:I439)</f>
        <v>0</v>
      </c>
      <c r="HT431" s="138"/>
      <c r="HU431" s="138"/>
      <c r="HV431" s="138"/>
      <c r="HW431" s="138"/>
      <c r="HX431" s="138"/>
      <c r="HY431" s="138"/>
      <c r="HZ431" s="138"/>
      <c r="IA431" s="138"/>
      <c r="IB431" s="138"/>
      <c r="IC431" s="138"/>
      <c r="ID431" s="138"/>
      <c r="IE431" s="138"/>
      <c r="IF431" s="138"/>
      <c r="IG431" s="138"/>
      <c r="IH431" s="138"/>
      <c r="II431" s="138"/>
      <c r="IJ431" s="138"/>
    </row>
    <row r="432" spans="1:244" s="140" customFormat="1" hidden="1">
      <c r="A432" s="97" t="s">
        <v>2696</v>
      </c>
      <c r="B432" s="97"/>
      <c r="C432" s="117" t="s">
        <v>872</v>
      </c>
      <c r="D432" s="139" t="s">
        <v>405</v>
      </c>
      <c r="E432" s="60">
        <v>0</v>
      </c>
      <c r="F432" s="60"/>
      <c r="G432" s="60"/>
      <c r="H432" s="60"/>
      <c r="I432" s="60"/>
      <c r="HT432" s="138"/>
      <c r="HU432" s="138"/>
      <c r="HV432" s="138"/>
      <c r="HW432" s="138"/>
      <c r="HX432" s="138"/>
      <c r="HY432" s="138"/>
      <c r="HZ432" s="138"/>
      <c r="IA432" s="138"/>
      <c r="IB432" s="138"/>
      <c r="IC432" s="138"/>
      <c r="ID432" s="138"/>
      <c r="IE432" s="138"/>
      <c r="IF432" s="138"/>
      <c r="IG432" s="138"/>
      <c r="IH432" s="138"/>
      <c r="II432" s="138"/>
      <c r="IJ432" s="138"/>
    </row>
    <row r="433" spans="1:244" s="140" customFormat="1" hidden="1">
      <c r="A433" s="97" t="s">
        <v>2697</v>
      </c>
      <c r="B433" s="97"/>
      <c r="C433" s="117" t="s">
        <v>874</v>
      </c>
      <c r="D433" s="139" t="s">
        <v>402</v>
      </c>
      <c r="E433" s="60">
        <v>252000</v>
      </c>
      <c r="F433" s="60"/>
      <c r="G433" s="60"/>
      <c r="H433" s="60"/>
      <c r="I433" s="60"/>
      <c r="HT433" s="138"/>
      <c r="HU433" s="138"/>
      <c r="HV433" s="138"/>
      <c r="HW433" s="138"/>
      <c r="HX433" s="138"/>
      <c r="HY433" s="138"/>
      <c r="HZ433" s="138"/>
      <c r="IA433" s="138"/>
      <c r="IB433" s="138"/>
      <c r="IC433" s="138"/>
      <c r="ID433" s="138"/>
      <c r="IE433" s="138"/>
      <c r="IF433" s="138"/>
      <c r="IG433" s="138"/>
      <c r="IH433" s="138"/>
      <c r="II433" s="138"/>
      <c r="IJ433" s="138"/>
    </row>
    <row r="434" spans="1:244" s="140" customFormat="1" hidden="1">
      <c r="A434" s="97" t="s">
        <v>2698</v>
      </c>
      <c r="B434" s="97"/>
      <c r="C434" s="117" t="s">
        <v>876</v>
      </c>
      <c r="D434" s="139" t="s">
        <v>408</v>
      </c>
      <c r="E434" s="60">
        <v>0</v>
      </c>
      <c r="F434" s="60"/>
      <c r="G434" s="60"/>
      <c r="H434" s="60"/>
      <c r="I434" s="60"/>
      <c r="HT434" s="138"/>
      <c r="HU434" s="138"/>
      <c r="HV434" s="138"/>
      <c r="HW434" s="138"/>
      <c r="HX434" s="138"/>
      <c r="HY434" s="138"/>
      <c r="HZ434" s="138"/>
      <c r="IA434" s="138"/>
      <c r="IB434" s="138"/>
      <c r="IC434" s="138"/>
      <c r="ID434" s="138"/>
      <c r="IE434" s="138"/>
      <c r="IF434" s="138"/>
      <c r="IG434" s="138"/>
      <c r="IH434" s="138"/>
      <c r="II434" s="138"/>
      <c r="IJ434" s="138"/>
    </row>
    <row r="435" spans="1:244" s="140" customFormat="1" hidden="1">
      <c r="A435" s="97" t="s">
        <v>2699</v>
      </c>
      <c r="B435" s="97"/>
      <c r="C435" s="117" t="s">
        <v>880</v>
      </c>
      <c r="D435" s="139" t="s">
        <v>441</v>
      </c>
      <c r="E435" s="60">
        <v>218021.6</v>
      </c>
      <c r="F435" s="60"/>
      <c r="G435" s="60"/>
      <c r="H435" s="60"/>
      <c r="I435" s="60"/>
      <c r="HT435" s="138"/>
      <c r="HU435" s="138"/>
      <c r="HV435" s="138"/>
      <c r="HW435" s="138"/>
      <c r="HX435" s="138"/>
      <c r="HY435" s="138"/>
      <c r="HZ435" s="138"/>
      <c r="IA435" s="138"/>
      <c r="IB435" s="138"/>
      <c r="IC435" s="138"/>
      <c r="ID435" s="138"/>
      <c r="IE435" s="138"/>
      <c r="IF435" s="138"/>
      <c r="IG435" s="138"/>
      <c r="IH435" s="138"/>
      <c r="II435" s="138"/>
      <c r="IJ435" s="138"/>
    </row>
    <row r="436" spans="1:244" s="140" customFormat="1" hidden="1">
      <c r="A436" s="97" t="s">
        <v>2700</v>
      </c>
      <c r="B436" s="97"/>
      <c r="C436" s="117" t="s">
        <v>882</v>
      </c>
      <c r="D436" s="139" t="s">
        <v>459</v>
      </c>
      <c r="E436" s="60">
        <v>39996.879999999997</v>
      </c>
      <c r="F436" s="60"/>
      <c r="G436" s="60"/>
      <c r="H436" s="60"/>
      <c r="I436" s="60"/>
      <c r="HT436" s="138"/>
      <c r="HU436" s="138"/>
      <c r="HV436" s="138"/>
      <c r="HW436" s="138"/>
      <c r="HX436" s="138"/>
      <c r="HY436" s="138"/>
      <c r="HZ436" s="138"/>
      <c r="IA436" s="138"/>
      <c r="IB436" s="138"/>
      <c r="IC436" s="138"/>
      <c r="ID436" s="138"/>
      <c r="IE436" s="138"/>
      <c r="IF436" s="138"/>
      <c r="IG436" s="138"/>
      <c r="IH436" s="138"/>
      <c r="II436" s="138"/>
      <c r="IJ436" s="138"/>
    </row>
    <row r="437" spans="1:244" s="138" customFormat="1" hidden="1">
      <c r="A437" s="97" t="s">
        <v>2701</v>
      </c>
      <c r="B437" s="97"/>
      <c r="C437" s="117" t="s">
        <v>2702</v>
      </c>
      <c r="D437" s="139" t="s">
        <v>2404</v>
      </c>
      <c r="E437" s="60">
        <v>926406.1</v>
      </c>
      <c r="F437" s="60"/>
      <c r="G437" s="60"/>
      <c r="H437" s="60"/>
      <c r="I437" s="6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40"/>
      <c r="BG437" s="140"/>
      <c r="BH437" s="140"/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  <c r="BZ437" s="140"/>
      <c r="CA437" s="140"/>
      <c r="CB437" s="140"/>
      <c r="CC437" s="140"/>
      <c r="CD437" s="140"/>
      <c r="CE437" s="140"/>
      <c r="CF437" s="140"/>
      <c r="CG437" s="140"/>
      <c r="CH437" s="140"/>
      <c r="CI437" s="140"/>
      <c r="CJ437" s="140"/>
      <c r="CK437" s="140"/>
      <c r="CL437" s="140"/>
      <c r="CM437" s="140"/>
      <c r="CN437" s="140"/>
      <c r="CO437" s="140"/>
      <c r="CP437" s="140"/>
      <c r="CQ437" s="140"/>
      <c r="CR437" s="140"/>
      <c r="CS437" s="140"/>
      <c r="CT437" s="140"/>
      <c r="CU437" s="140"/>
      <c r="CV437" s="140"/>
      <c r="CW437" s="140"/>
      <c r="CX437" s="140"/>
      <c r="CY437" s="140"/>
      <c r="CZ437" s="140"/>
      <c r="DA437" s="140"/>
      <c r="DB437" s="140"/>
      <c r="DC437" s="140"/>
      <c r="DD437" s="140"/>
      <c r="DE437" s="140"/>
      <c r="DF437" s="140"/>
      <c r="DG437" s="140"/>
      <c r="DH437" s="140"/>
      <c r="DI437" s="140"/>
      <c r="DJ437" s="140"/>
      <c r="DK437" s="140"/>
      <c r="DL437" s="140"/>
      <c r="DM437" s="140"/>
      <c r="DN437" s="140"/>
      <c r="DO437" s="140"/>
      <c r="DP437" s="140"/>
      <c r="DQ437" s="140"/>
      <c r="DR437" s="140"/>
      <c r="DS437" s="140"/>
      <c r="DT437" s="140"/>
      <c r="DU437" s="140"/>
      <c r="DV437" s="140"/>
      <c r="DW437" s="140"/>
      <c r="DX437" s="140"/>
      <c r="DY437" s="140"/>
      <c r="DZ437" s="140"/>
      <c r="EA437" s="140"/>
      <c r="EB437" s="140"/>
      <c r="EC437" s="140"/>
      <c r="ED437" s="140"/>
      <c r="EE437" s="140"/>
      <c r="EF437" s="140"/>
      <c r="EG437" s="140"/>
      <c r="EH437" s="140"/>
      <c r="EI437" s="140"/>
      <c r="EJ437" s="140"/>
      <c r="EK437" s="140"/>
      <c r="EL437" s="140"/>
      <c r="EM437" s="140"/>
      <c r="EN437" s="140"/>
      <c r="EO437" s="140"/>
      <c r="EP437" s="140"/>
      <c r="EQ437" s="140"/>
      <c r="ER437" s="140"/>
      <c r="ES437" s="140"/>
      <c r="ET437" s="140"/>
      <c r="EU437" s="140"/>
      <c r="EV437" s="140"/>
      <c r="EW437" s="140"/>
      <c r="EX437" s="140"/>
      <c r="EY437" s="140"/>
      <c r="EZ437" s="140"/>
      <c r="FA437" s="140"/>
      <c r="FB437" s="140"/>
      <c r="FC437" s="140"/>
      <c r="FD437" s="140"/>
      <c r="FE437" s="140"/>
      <c r="FF437" s="140"/>
      <c r="FG437" s="140"/>
      <c r="FH437" s="140"/>
      <c r="FI437" s="140"/>
      <c r="FJ437" s="140"/>
      <c r="FK437" s="140"/>
      <c r="FL437" s="140"/>
      <c r="FM437" s="140"/>
      <c r="FN437" s="140"/>
      <c r="FO437" s="140"/>
      <c r="FP437" s="140"/>
      <c r="FQ437" s="140"/>
      <c r="FR437" s="140"/>
      <c r="FS437" s="140"/>
      <c r="FT437" s="140"/>
      <c r="FU437" s="140"/>
      <c r="FV437" s="140"/>
      <c r="FW437" s="140"/>
      <c r="FX437" s="140"/>
      <c r="FY437" s="140"/>
      <c r="FZ437" s="140"/>
      <c r="GA437" s="140"/>
      <c r="GB437" s="140"/>
      <c r="GC437" s="140"/>
      <c r="GD437" s="140"/>
      <c r="GE437" s="140"/>
      <c r="GF437" s="140"/>
      <c r="GG437" s="140"/>
      <c r="GH437" s="140"/>
      <c r="GI437" s="140"/>
      <c r="GJ437" s="140"/>
      <c r="GK437" s="140"/>
      <c r="GL437" s="140"/>
      <c r="GM437" s="140"/>
      <c r="GN437" s="140"/>
      <c r="GO437" s="140"/>
      <c r="GP437" s="140"/>
      <c r="GQ437" s="140"/>
      <c r="GR437" s="140"/>
      <c r="GS437" s="140"/>
      <c r="GT437" s="140"/>
      <c r="GU437" s="140"/>
      <c r="GV437" s="140"/>
      <c r="GW437" s="140"/>
      <c r="GX437" s="140"/>
      <c r="GY437" s="140"/>
      <c r="GZ437" s="140"/>
      <c r="HA437" s="140"/>
      <c r="HB437" s="140"/>
      <c r="HC437" s="140"/>
      <c r="HD437" s="140"/>
      <c r="HE437" s="140"/>
      <c r="HF437" s="140"/>
      <c r="HG437" s="140"/>
      <c r="HH437" s="140"/>
      <c r="HI437" s="140"/>
      <c r="HJ437" s="140"/>
      <c r="HK437" s="140"/>
      <c r="HL437" s="140"/>
      <c r="HM437" s="140"/>
      <c r="HN437" s="140"/>
      <c r="HO437" s="140"/>
      <c r="HP437" s="140"/>
      <c r="HQ437" s="140"/>
      <c r="HR437" s="140"/>
      <c r="HS437" s="140"/>
    </row>
    <row r="438" spans="1:244" s="138" customFormat="1" hidden="1">
      <c r="A438" s="97" t="s">
        <v>2703</v>
      </c>
      <c r="B438" s="97"/>
      <c r="C438" s="117" t="s">
        <v>2704</v>
      </c>
      <c r="D438" s="139" t="s">
        <v>402</v>
      </c>
      <c r="E438" s="60">
        <v>279466.23</v>
      </c>
      <c r="F438" s="60"/>
      <c r="G438" s="60"/>
      <c r="H438" s="60"/>
      <c r="I438" s="6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  <c r="BZ438" s="140"/>
      <c r="CA438" s="140"/>
      <c r="CB438" s="140"/>
      <c r="CC438" s="140"/>
      <c r="CD438" s="140"/>
      <c r="CE438" s="140"/>
      <c r="CF438" s="140"/>
      <c r="CG438" s="140"/>
      <c r="CH438" s="140"/>
      <c r="CI438" s="140"/>
      <c r="CJ438" s="140"/>
      <c r="CK438" s="140"/>
      <c r="CL438" s="140"/>
      <c r="CM438" s="140"/>
      <c r="CN438" s="140"/>
      <c r="CO438" s="140"/>
      <c r="CP438" s="140"/>
      <c r="CQ438" s="140"/>
      <c r="CR438" s="140"/>
      <c r="CS438" s="140"/>
      <c r="CT438" s="140"/>
      <c r="CU438" s="140"/>
      <c r="CV438" s="140"/>
      <c r="CW438" s="140"/>
      <c r="CX438" s="140"/>
      <c r="CY438" s="140"/>
      <c r="CZ438" s="140"/>
      <c r="DA438" s="140"/>
      <c r="DB438" s="140"/>
      <c r="DC438" s="140"/>
      <c r="DD438" s="140"/>
      <c r="DE438" s="140"/>
      <c r="DF438" s="140"/>
      <c r="DG438" s="140"/>
      <c r="DH438" s="140"/>
      <c r="DI438" s="140"/>
      <c r="DJ438" s="140"/>
      <c r="DK438" s="140"/>
      <c r="DL438" s="140"/>
      <c r="DM438" s="140"/>
      <c r="DN438" s="140"/>
      <c r="DO438" s="140"/>
      <c r="DP438" s="140"/>
      <c r="DQ438" s="140"/>
      <c r="DR438" s="140"/>
      <c r="DS438" s="140"/>
      <c r="DT438" s="140"/>
      <c r="DU438" s="140"/>
      <c r="DV438" s="140"/>
      <c r="DW438" s="140"/>
      <c r="DX438" s="140"/>
      <c r="DY438" s="140"/>
      <c r="DZ438" s="140"/>
      <c r="EA438" s="140"/>
      <c r="EB438" s="140"/>
      <c r="EC438" s="140"/>
      <c r="ED438" s="140"/>
      <c r="EE438" s="140"/>
      <c r="EF438" s="140"/>
      <c r="EG438" s="140"/>
      <c r="EH438" s="140"/>
      <c r="EI438" s="140"/>
      <c r="EJ438" s="140"/>
      <c r="EK438" s="140"/>
      <c r="EL438" s="140"/>
      <c r="EM438" s="140"/>
      <c r="EN438" s="140"/>
      <c r="EO438" s="140"/>
      <c r="EP438" s="140"/>
      <c r="EQ438" s="140"/>
      <c r="ER438" s="140"/>
      <c r="ES438" s="140"/>
      <c r="ET438" s="140"/>
      <c r="EU438" s="140"/>
      <c r="EV438" s="140"/>
      <c r="EW438" s="140"/>
      <c r="EX438" s="140"/>
      <c r="EY438" s="140"/>
      <c r="EZ438" s="140"/>
      <c r="FA438" s="140"/>
      <c r="FB438" s="140"/>
      <c r="FC438" s="140"/>
      <c r="FD438" s="140"/>
      <c r="FE438" s="140"/>
      <c r="FF438" s="140"/>
      <c r="FG438" s="140"/>
      <c r="FH438" s="140"/>
      <c r="FI438" s="140"/>
      <c r="FJ438" s="140"/>
      <c r="FK438" s="140"/>
      <c r="FL438" s="140"/>
      <c r="FM438" s="140"/>
      <c r="FN438" s="140"/>
      <c r="FO438" s="140"/>
      <c r="FP438" s="140"/>
      <c r="FQ438" s="140"/>
      <c r="FR438" s="140"/>
      <c r="FS438" s="140"/>
      <c r="FT438" s="140"/>
      <c r="FU438" s="140"/>
      <c r="FV438" s="140"/>
      <c r="FW438" s="140"/>
      <c r="FX438" s="140"/>
      <c r="FY438" s="140"/>
      <c r="FZ438" s="140"/>
      <c r="GA438" s="140"/>
      <c r="GB438" s="140"/>
      <c r="GC438" s="140"/>
      <c r="GD438" s="140"/>
      <c r="GE438" s="140"/>
      <c r="GF438" s="140"/>
      <c r="GG438" s="140"/>
      <c r="GH438" s="140"/>
      <c r="GI438" s="140"/>
      <c r="GJ438" s="140"/>
      <c r="GK438" s="140"/>
      <c r="GL438" s="140"/>
      <c r="GM438" s="140"/>
      <c r="GN438" s="140"/>
      <c r="GO438" s="140"/>
      <c r="GP438" s="140"/>
      <c r="GQ438" s="140"/>
      <c r="GR438" s="140"/>
      <c r="GS438" s="140"/>
      <c r="GT438" s="140"/>
      <c r="GU438" s="140"/>
      <c r="GV438" s="140"/>
      <c r="GW438" s="140"/>
      <c r="GX438" s="140"/>
      <c r="GY438" s="140"/>
      <c r="GZ438" s="140"/>
      <c r="HA438" s="140"/>
      <c r="HB438" s="140"/>
      <c r="HC438" s="140"/>
      <c r="HD438" s="140"/>
      <c r="HE438" s="140"/>
      <c r="HF438" s="140"/>
      <c r="HG438" s="140"/>
      <c r="HH438" s="140"/>
      <c r="HI438" s="140"/>
      <c r="HJ438" s="140"/>
      <c r="HK438" s="140"/>
      <c r="HL438" s="140"/>
      <c r="HM438" s="140"/>
      <c r="HN438" s="140"/>
      <c r="HO438" s="140"/>
      <c r="HP438" s="140"/>
      <c r="HQ438" s="140"/>
      <c r="HR438" s="140"/>
      <c r="HS438" s="140"/>
    </row>
    <row r="439" spans="1:244" s="138" customFormat="1" hidden="1">
      <c r="A439" s="97" t="s">
        <v>2705</v>
      </c>
      <c r="B439" s="97"/>
      <c r="C439" s="117" t="s">
        <v>2706</v>
      </c>
      <c r="D439" s="139" t="s">
        <v>462</v>
      </c>
      <c r="E439" s="60">
        <v>20000</v>
      </c>
      <c r="F439" s="60"/>
      <c r="G439" s="60"/>
      <c r="H439" s="60"/>
      <c r="I439" s="6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  <c r="BV439" s="140"/>
      <c r="BW439" s="140"/>
      <c r="BX439" s="140"/>
      <c r="BY439" s="140"/>
      <c r="BZ439" s="140"/>
      <c r="CA439" s="140"/>
      <c r="CB439" s="140"/>
      <c r="CC439" s="140"/>
      <c r="CD439" s="140"/>
      <c r="CE439" s="140"/>
      <c r="CF439" s="140"/>
      <c r="CG439" s="140"/>
      <c r="CH439" s="140"/>
      <c r="CI439" s="140"/>
      <c r="CJ439" s="140"/>
      <c r="CK439" s="140"/>
      <c r="CL439" s="140"/>
      <c r="CM439" s="140"/>
      <c r="CN439" s="140"/>
      <c r="CO439" s="140"/>
      <c r="CP439" s="140"/>
      <c r="CQ439" s="140"/>
      <c r="CR439" s="140"/>
      <c r="CS439" s="140"/>
      <c r="CT439" s="140"/>
      <c r="CU439" s="140"/>
      <c r="CV439" s="140"/>
      <c r="CW439" s="140"/>
      <c r="CX439" s="140"/>
      <c r="CY439" s="140"/>
      <c r="CZ439" s="140"/>
      <c r="DA439" s="140"/>
      <c r="DB439" s="140"/>
      <c r="DC439" s="140"/>
      <c r="DD439" s="140"/>
      <c r="DE439" s="140"/>
      <c r="DF439" s="140"/>
      <c r="DG439" s="140"/>
      <c r="DH439" s="140"/>
      <c r="DI439" s="140"/>
      <c r="DJ439" s="140"/>
      <c r="DK439" s="140"/>
      <c r="DL439" s="140"/>
      <c r="DM439" s="140"/>
      <c r="DN439" s="140"/>
      <c r="DO439" s="140"/>
      <c r="DP439" s="140"/>
      <c r="DQ439" s="140"/>
      <c r="DR439" s="140"/>
      <c r="DS439" s="140"/>
      <c r="DT439" s="140"/>
      <c r="DU439" s="140"/>
      <c r="DV439" s="140"/>
      <c r="DW439" s="140"/>
      <c r="DX439" s="140"/>
      <c r="DY439" s="140"/>
      <c r="DZ439" s="140"/>
      <c r="EA439" s="140"/>
      <c r="EB439" s="140"/>
      <c r="EC439" s="140"/>
      <c r="ED439" s="140"/>
      <c r="EE439" s="140"/>
      <c r="EF439" s="140"/>
      <c r="EG439" s="140"/>
      <c r="EH439" s="140"/>
      <c r="EI439" s="140"/>
      <c r="EJ439" s="140"/>
      <c r="EK439" s="140"/>
      <c r="EL439" s="140"/>
      <c r="EM439" s="140"/>
      <c r="EN439" s="140"/>
      <c r="EO439" s="140"/>
      <c r="EP439" s="140"/>
      <c r="EQ439" s="140"/>
      <c r="ER439" s="140"/>
      <c r="ES439" s="140"/>
      <c r="ET439" s="140"/>
      <c r="EU439" s="140"/>
      <c r="EV439" s="140"/>
      <c r="EW439" s="140"/>
      <c r="EX439" s="140"/>
      <c r="EY439" s="140"/>
      <c r="EZ439" s="140"/>
      <c r="FA439" s="140"/>
      <c r="FB439" s="140"/>
      <c r="FC439" s="140"/>
      <c r="FD439" s="140"/>
      <c r="FE439" s="140"/>
      <c r="FF439" s="140"/>
      <c r="FG439" s="140"/>
      <c r="FH439" s="140"/>
      <c r="FI439" s="140"/>
      <c r="FJ439" s="140"/>
      <c r="FK439" s="140"/>
      <c r="FL439" s="140"/>
      <c r="FM439" s="140"/>
      <c r="FN439" s="140"/>
      <c r="FO439" s="140"/>
      <c r="FP439" s="140"/>
      <c r="FQ439" s="140"/>
      <c r="FR439" s="140"/>
      <c r="FS439" s="140"/>
      <c r="FT439" s="140"/>
      <c r="FU439" s="140"/>
      <c r="FV439" s="140"/>
      <c r="FW439" s="140"/>
      <c r="FX439" s="140"/>
      <c r="FY439" s="140"/>
      <c r="FZ439" s="140"/>
      <c r="GA439" s="140"/>
      <c r="GB439" s="140"/>
      <c r="GC439" s="140"/>
      <c r="GD439" s="140"/>
      <c r="GE439" s="140"/>
      <c r="GF439" s="140"/>
      <c r="GG439" s="140"/>
      <c r="GH439" s="140"/>
      <c r="GI439" s="140"/>
      <c r="GJ439" s="140"/>
      <c r="GK439" s="140"/>
      <c r="GL439" s="140"/>
      <c r="GM439" s="140"/>
      <c r="GN439" s="140"/>
      <c r="GO439" s="140"/>
      <c r="GP439" s="140"/>
      <c r="GQ439" s="140"/>
      <c r="GR439" s="140"/>
      <c r="GS439" s="140"/>
      <c r="GT439" s="140"/>
      <c r="GU439" s="140"/>
      <c r="GV439" s="140"/>
      <c r="GW439" s="140"/>
      <c r="GX439" s="140"/>
      <c r="GY439" s="140"/>
      <c r="GZ439" s="140"/>
      <c r="HA439" s="140"/>
      <c r="HB439" s="140"/>
      <c r="HC439" s="140"/>
      <c r="HD439" s="140"/>
      <c r="HE439" s="140"/>
      <c r="HF439" s="140"/>
      <c r="HG439" s="140"/>
      <c r="HH439" s="140"/>
      <c r="HI439" s="140"/>
      <c r="HJ439" s="140"/>
      <c r="HK439" s="140"/>
      <c r="HL439" s="140"/>
      <c r="HM439" s="140"/>
      <c r="HN439" s="140"/>
      <c r="HO439" s="140"/>
      <c r="HP439" s="140"/>
      <c r="HQ439" s="140"/>
      <c r="HR439" s="140"/>
      <c r="HS439" s="140"/>
    </row>
    <row r="440" spans="1:244" s="107" customFormat="1" ht="21.75" customHeight="1">
      <c r="A440" s="99" t="s">
        <v>2707</v>
      </c>
      <c r="B440" s="99"/>
      <c r="C440" s="116" t="s">
        <v>2708</v>
      </c>
      <c r="D440" s="136"/>
      <c r="E440" s="58">
        <f>E441+E443+E445+E447+E449</f>
        <v>11645105.909999998</v>
      </c>
      <c r="F440" s="58">
        <f>F441+F443+F445+F447+F449</f>
        <v>11169600</v>
      </c>
      <c r="G440" s="58">
        <f>G441+G443+G445+G447+G449</f>
        <v>11610000</v>
      </c>
      <c r="H440" s="58">
        <f>H441+H443+H445+H447+H449</f>
        <v>12075000</v>
      </c>
      <c r="I440" s="58">
        <f>I441+I443+I445+I447+I449</f>
        <v>12707800</v>
      </c>
      <c r="HT440" s="106"/>
      <c r="HU440" s="106"/>
      <c r="HV440" s="106"/>
      <c r="HW440" s="106"/>
      <c r="HX440" s="106"/>
      <c r="HY440" s="106"/>
      <c r="HZ440" s="106"/>
      <c r="IA440" s="106"/>
      <c r="IB440" s="106"/>
      <c r="IC440" s="106"/>
      <c r="ID440" s="106"/>
      <c r="IE440" s="106"/>
      <c r="IF440" s="106"/>
      <c r="IG440" s="106"/>
      <c r="IH440" s="106"/>
      <c r="II440" s="106"/>
      <c r="IJ440" s="106"/>
    </row>
    <row r="441" spans="1:244" s="107" customFormat="1" ht="16.5" customHeight="1">
      <c r="A441" s="99" t="s">
        <v>2709</v>
      </c>
      <c r="B441" s="99"/>
      <c r="C441" s="116" t="s">
        <v>2710</v>
      </c>
      <c r="D441" s="136"/>
      <c r="E441" s="58">
        <f>E442</f>
        <v>7628846.2000000002</v>
      </c>
      <c r="F441" s="58">
        <f>F442</f>
        <v>8420000</v>
      </c>
      <c r="G441" s="58">
        <f>G442</f>
        <v>8758000</v>
      </c>
      <c r="H441" s="58">
        <f>H442</f>
        <v>9108000</v>
      </c>
      <c r="I441" s="58">
        <f>I442</f>
        <v>9586000</v>
      </c>
      <c r="HT441" s="106"/>
      <c r="HU441" s="106"/>
      <c r="HV441" s="106"/>
      <c r="HW441" s="106"/>
      <c r="HX441" s="106"/>
      <c r="HY441" s="106"/>
      <c r="HZ441" s="106"/>
      <c r="IA441" s="106"/>
      <c r="IB441" s="106"/>
      <c r="IC441" s="106"/>
      <c r="ID441" s="106"/>
      <c r="IE441" s="106"/>
      <c r="IF441" s="106"/>
      <c r="IG441" s="106"/>
      <c r="IH441" s="106"/>
      <c r="II441" s="106"/>
      <c r="IJ441" s="106"/>
    </row>
    <row r="442" spans="1:244" s="140" customFormat="1">
      <c r="A442" s="97" t="s">
        <v>2711</v>
      </c>
      <c r="B442" s="97"/>
      <c r="C442" s="117" t="s">
        <v>2712</v>
      </c>
      <c r="D442" s="136" t="s">
        <v>485</v>
      </c>
      <c r="E442" s="60">
        <v>7628846.2000000002</v>
      </c>
      <c r="F442" s="60">
        <v>8420000</v>
      </c>
      <c r="G442" s="60">
        <v>8758000</v>
      </c>
      <c r="H442" s="60">
        <v>9108000</v>
      </c>
      <c r="I442" s="60">
        <v>9586000</v>
      </c>
      <c r="HT442" s="138"/>
      <c r="HU442" s="138"/>
      <c r="HV442" s="138"/>
      <c r="HW442" s="138"/>
      <c r="HX442" s="138"/>
      <c r="HY442" s="138"/>
      <c r="HZ442" s="138"/>
      <c r="IA442" s="138"/>
      <c r="IB442" s="138"/>
      <c r="IC442" s="138"/>
      <c r="ID442" s="138"/>
      <c r="IE442" s="138"/>
      <c r="IF442" s="138"/>
      <c r="IG442" s="138"/>
      <c r="IH442" s="138"/>
      <c r="II442" s="138"/>
      <c r="IJ442" s="138"/>
    </row>
    <row r="443" spans="1:244" s="107" customFormat="1" ht="20.25" customHeight="1">
      <c r="A443" s="99" t="s">
        <v>2713</v>
      </c>
      <c r="B443" s="99"/>
      <c r="C443" s="116" t="s">
        <v>2714</v>
      </c>
      <c r="D443" s="136"/>
      <c r="E443" s="58">
        <f>E444</f>
        <v>3140</v>
      </c>
      <c r="F443" s="58">
        <f>F444</f>
        <v>5800</v>
      </c>
      <c r="G443" s="58">
        <f>G444</f>
        <v>0</v>
      </c>
      <c r="H443" s="58">
        <f>H444</f>
        <v>0</v>
      </c>
      <c r="I443" s="58">
        <f>I444</f>
        <v>0</v>
      </c>
      <c r="HT443" s="106"/>
      <c r="HU443" s="106"/>
      <c r="HV443" s="106"/>
      <c r="HW443" s="106"/>
      <c r="HX443" s="106"/>
      <c r="HY443" s="106"/>
      <c r="HZ443" s="106"/>
      <c r="IA443" s="106"/>
      <c r="IB443" s="106"/>
      <c r="IC443" s="106"/>
      <c r="ID443" s="106"/>
      <c r="IE443" s="106"/>
      <c r="IF443" s="106"/>
      <c r="IG443" s="106"/>
      <c r="IH443" s="106"/>
      <c r="II443" s="106"/>
      <c r="IJ443" s="106"/>
    </row>
    <row r="444" spans="1:244" s="140" customFormat="1" ht="20.25" customHeight="1">
      <c r="A444" s="97" t="s">
        <v>2715</v>
      </c>
      <c r="B444" s="97"/>
      <c r="C444" s="117" t="s">
        <v>2716</v>
      </c>
      <c r="D444" s="136" t="s">
        <v>500</v>
      </c>
      <c r="E444" s="60">
        <v>3140</v>
      </c>
      <c r="F444" s="60">
        <v>5800</v>
      </c>
      <c r="G444" s="60"/>
      <c r="H444" s="60"/>
      <c r="I444" s="60"/>
      <c r="HT444" s="138"/>
      <c r="HU444" s="138"/>
      <c r="HV444" s="138"/>
      <c r="HW444" s="138"/>
      <c r="HX444" s="138"/>
      <c r="HY444" s="138"/>
      <c r="HZ444" s="138"/>
      <c r="IA444" s="138"/>
      <c r="IB444" s="138"/>
      <c r="IC444" s="138"/>
      <c r="ID444" s="138"/>
      <c r="IE444" s="138"/>
      <c r="IF444" s="138"/>
      <c r="IG444" s="138"/>
      <c r="IH444" s="138"/>
      <c r="II444" s="138"/>
      <c r="IJ444" s="138"/>
    </row>
    <row r="445" spans="1:244" s="107" customFormat="1" ht="23.25" customHeight="1">
      <c r="A445" s="99" t="s">
        <v>2717</v>
      </c>
      <c r="B445" s="99"/>
      <c r="C445" s="116" t="s">
        <v>2718</v>
      </c>
      <c r="D445" s="136"/>
      <c r="E445" s="58">
        <f>E446</f>
        <v>2475774</v>
      </c>
      <c r="F445" s="58">
        <f>F446</f>
        <v>2694000</v>
      </c>
      <c r="G445" s="58">
        <f>G446</f>
        <v>2800000</v>
      </c>
      <c r="H445" s="58">
        <f>H446</f>
        <v>2913000</v>
      </c>
      <c r="I445" s="58">
        <f>I446</f>
        <v>3065000</v>
      </c>
      <c r="HT445" s="106"/>
      <c r="HU445" s="106"/>
      <c r="HV445" s="106"/>
      <c r="HW445" s="106"/>
      <c r="HX445" s="106"/>
      <c r="HY445" s="106"/>
      <c r="HZ445" s="106"/>
      <c r="IA445" s="106"/>
      <c r="IB445" s="106"/>
      <c r="IC445" s="106"/>
      <c r="ID445" s="106"/>
      <c r="IE445" s="106"/>
      <c r="IF445" s="106"/>
      <c r="IG445" s="106"/>
      <c r="IH445" s="106"/>
      <c r="II445" s="106"/>
      <c r="IJ445" s="106"/>
    </row>
    <row r="446" spans="1:244" s="140" customFormat="1" ht="22.5" customHeight="1">
      <c r="A446" s="97" t="s">
        <v>2719</v>
      </c>
      <c r="B446" s="97"/>
      <c r="C446" s="117" t="s">
        <v>2720</v>
      </c>
      <c r="D446" s="136" t="s">
        <v>488</v>
      </c>
      <c r="E446" s="60">
        <v>2475774</v>
      </c>
      <c r="F446" s="60">
        <v>2694000</v>
      </c>
      <c r="G446" s="60">
        <v>2800000</v>
      </c>
      <c r="H446" s="60">
        <v>2913000</v>
      </c>
      <c r="I446" s="60">
        <v>3065000</v>
      </c>
      <c r="HT446" s="138"/>
      <c r="HU446" s="138"/>
      <c r="HV446" s="138"/>
      <c r="HW446" s="138"/>
      <c r="HX446" s="138"/>
      <c r="HY446" s="138"/>
      <c r="HZ446" s="138"/>
      <c r="IA446" s="138"/>
      <c r="IB446" s="138"/>
      <c r="IC446" s="138"/>
      <c r="ID446" s="138"/>
      <c r="IE446" s="138"/>
      <c r="IF446" s="138"/>
      <c r="IG446" s="138"/>
      <c r="IH446" s="138"/>
      <c r="II446" s="138"/>
      <c r="IJ446" s="138"/>
    </row>
    <row r="447" spans="1:244" s="107" customFormat="1" ht="23.25" customHeight="1">
      <c r="A447" s="99" t="s">
        <v>2721</v>
      </c>
      <c r="B447" s="99"/>
      <c r="C447" s="116" t="s">
        <v>2722</v>
      </c>
      <c r="D447" s="136"/>
      <c r="E447" s="58">
        <f>E448</f>
        <v>70027.100000000006</v>
      </c>
      <c r="F447" s="58">
        <f>F448</f>
        <v>49800</v>
      </c>
      <c r="G447" s="58">
        <f>G448</f>
        <v>52000</v>
      </c>
      <c r="H447" s="58">
        <f>H448</f>
        <v>54000</v>
      </c>
      <c r="I447" s="58">
        <f>I448</f>
        <v>56800</v>
      </c>
      <c r="HT447" s="106"/>
      <c r="HU447" s="106"/>
      <c r="HV447" s="106"/>
      <c r="HW447" s="106"/>
      <c r="HX447" s="106"/>
      <c r="HY447" s="106"/>
      <c r="HZ447" s="106"/>
      <c r="IA447" s="106"/>
      <c r="IB447" s="106"/>
      <c r="IC447" s="106"/>
      <c r="ID447" s="106"/>
      <c r="IE447" s="106"/>
      <c r="IF447" s="106"/>
      <c r="IG447" s="106"/>
      <c r="IH447" s="106"/>
      <c r="II447" s="106"/>
      <c r="IJ447" s="106"/>
    </row>
    <row r="448" spans="1:244" s="140" customFormat="1" ht="22.5" customHeight="1">
      <c r="A448" s="97" t="s">
        <v>2723</v>
      </c>
      <c r="B448" s="97"/>
      <c r="C448" s="117" t="s">
        <v>2724</v>
      </c>
      <c r="D448" s="136" t="s">
        <v>491</v>
      </c>
      <c r="E448" s="60">
        <v>70027.100000000006</v>
      </c>
      <c r="F448" s="60">
        <v>49800</v>
      </c>
      <c r="G448" s="60">
        <v>52000</v>
      </c>
      <c r="H448" s="60">
        <v>54000</v>
      </c>
      <c r="I448" s="60">
        <v>56800</v>
      </c>
      <c r="HT448" s="138"/>
      <c r="HU448" s="138"/>
      <c r="HV448" s="138"/>
      <c r="HW448" s="138"/>
      <c r="HX448" s="138"/>
      <c r="HY448" s="138"/>
      <c r="HZ448" s="138"/>
      <c r="IA448" s="138"/>
      <c r="IB448" s="138"/>
      <c r="IC448" s="138"/>
      <c r="ID448" s="138"/>
      <c r="IE448" s="138"/>
      <c r="IF448" s="138"/>
      <c r="IG448" s="138"/>
      <c r="IH448" s="138"/>
      <c r="II448" s="138"/>
      <c r="IJ448" s="138"/>
    </row>
    <row r="449" spans="1:244" s="107" customFormat="1" ht="23.25" customHeight="1">
      <c r="A449" s="99" t="s">
        <v>2725</v>
      </c>
      <c r="B449" s="99"/>
      <c r="C449" s="116" t="s">
        <v>2726</v>
      </c>
      <c r="D449" s="136"/>
      <c r="E449" s="58">
        <f>E450</f>
        <v>1467318.61</v>
      </c>
      <c r="F449" s="58">
        <f>F450</f>
        <v>0</v>
      </c>
      <c r="G449" s="58">
        <f>G450</f>
        <v>0</v>
      </c>
      <c r="H449" s="58">
        <f>H450</f>
        <v>0</v>
      </c>
      <c r="I449" s="58">
        <f>I450</f>
        <v>0</v>
      </c>
      <c r="HT449" s="106"/>
      <c r="HU449" s="106"/>
      <c r="HV449" s="106"/>
      <c r="HW449" s="106"/>
      <c r="HX449" s="106"/>
      <c r="HY449" s="106"/>
      <c r="HZ449" s="106"/>
      <c r="IA449" s="106"/>
      <c r="IB449" s="106"/>
      <c r="IC449" s="106"/>
      <c r="ID449" s="106"/>
      <c r="IE449" s="106"/>
      <c r="IF449" s="106"/>
      <c r="IG449" s="106"/>
      <c r="IH449" s="106"/>
      <c r="II449" s="106"/>
      <c r="IJ449" s="106"/>
    </row>
    <row r="450" spans="1:244" s="107" customFormat="1" ht="23.25" customHeight="1">
      <c r="A450" s="99" t="s">
        <v>2727</v>
      </c>
      <c r="B450" s="99"/>
      <c r="C450" s="116" t="s">
        <v>2728</v>
      </c>
      <c r="D450" s="136"/>
      <c r="E450" s="58">
        <f>SUM(E451:E455)</f>
        <v>1467318.61</v>
      </c>
      <c r="F450" s="58">
        <f>SUM(F451:F453)</f>
        <v>0</v>
      </c>
      <c r="G450" s="58">
        <f>SUM(G451:G453)</f>
        <v>0</v>
      </c>
      <c r="H450" s="58">
        <f>SUM(H451:H453)</f>
        <v>0</v>
      </c>
      <c r="I450" s="58">
        <f>SUM(I451:I453)</f>
        <v>0</v>
      </c>
      <c r="HT450" s="106"/>
      <c r="HU450" s="106"/>
      <c r="HV450" s="106"/>
      <c r="HW450" s="106"/>
      <c r="HX450" s="106"/>
      <c r="HY450" s="106"/>
      <c r="HZ450" s="106"/>
      <c r="IA450" s="106"/>
      <c r="IB450" s="106"/>
      <c r="IC450" s="106"/>
      <c r="ID450" s="106"/>
      <c r="IE450" s="106"/>
      <c r="IF450" s="106"/>
      <c r="IG450" s="106"/>
      <c r="IH450" s="106"/>
      <c r="II450" s="106"/>
      <c r="IJ450" s="106"/>
    </row>
    <row r="451" spans="1:244" ht="12.75" hidden="1" customHeight="1">
      <c r="A451" s="97" t="s">
        <v>2729</v>
      </c>
      <c r="B451" s="97"/>
      <c r="C451" s="117" t="s">
        <v>1702</v>
      </c>
      <c r="D451" s="136" t="s">
        <v>482</v>
      </c>
      <c r="E451" s="60">
        <v>0</v>
      </c>
      <c r="F451" s="60"/>
      <c r="G451" s="60"/>
      <c r="H451" s="60"/>
      <c r="I451" s="60"/>
    </row>
    <row r="452" spans="1:244" hidden="1">
      <c r="A452" s="97" t="s">
        <v>2730</v>
      </c>
      <c r="B452" s="97"/>
      <c r="C452" s="117" t="s">
        <v>908</v>
      </c>
      <c r="D452" s="136" t="s">
        <v>506</v>
      </c>
      <c r="E452" s="60">
        <v>0</v>
      </c>
      <c r="F452" s="60"/>
      <c r="G452" s="60"/>
      <c r="H452" s="60"/>
      <c r="I452" s="60"/>
    </row>
    <row r="453" spans="1:244" ht="13.5" hidden="1" customHeight="1">
      <c r="A453" s="97" t="s">
        <v>2731</v>
      </c>
      <c r="B453" s="97"/>
      <c r="C453" s="117" t="s">
        <v>1704</v>
      </c>
      <c r="D453" s="100" t="s">
        <v>494</v>
      </c>
      <c r="E453" s="60">
        <v>0</v>
      </c>
      <c r="F453" s="60"/>
      <c r="G453" s="60"/>
      <c r="H453" s="60"/>
      <c r="I453" s="60"/>
    </row>
    <row r="454" spans="1:244" ht="13.5" hidden="1" customHeight="1">
      <c r="A454" s="97" t="s">
        <v>2732</v>
      </c>
      <c r="B454" s="97"/>
      <c r="C454" s="117" t="s">
        <v>2733</v>
      </c>
      <c r="D454" s="100" t="s">
        <v>2437</v>
      </c>
      <c r="E454" s="60">
        <v>1048119.28</v>
      </c>
      <c r="F454" s="60"/>
      <c r="G454" s="60"/>
      <c r="H454" s="60"/>
      <c r="I454" s="60"/>
    </row>
    <row r="455" spans="1:244" ht="13.5" hidden="1" customHeight="1">
      <c r="A455" s="97" t="s">
        <v>2734</v>
      </c>
      <c r="B455" s="97"/>
      <c r="C455" s="117" t="s">
        <v>2735</v>
      </c>
      <c r="D455" s="100" t="s">
        <v>2440</v>
      </c>
      <c r="E455" s="60">
        <v>419199.33</v>
      </c>
      <c r="F455" s="60"/>
      <c r="G455" s="60"/>
      <c r="H455" s="60"/>
      <c r="I455" s="60"/>
    </row>
    <row r="456" spans="1:244" s="107" customFormat="1" ht="25.5" customHeight="1">
      <c r="A456" s="99" t="s">
        <v>2736</v>
      </c>
      <c r="B456" s="99"/>
      <c r="C456" s="116" t="s">
        <v>2737</v>
      </c>
      <c r="D456" s="136"/>
      <c r="E456" s="58">
        <f t="shared" ref="E456:I457" si="14">E457</f>
        <v>559171.52</v>
      </c>
      <c r="F456" s="58">
        <f t="shared" si="14"/>
        <v>582000</v>
      </c>
      <c r="G456" s="58">
        <f t="shared" si="14"/>
        <v>604000</v>
      </c>
      <c r="H456" s="58">
        <f t="shared" si="14"/>
        <v>626000</v>
      </c>
      <c r="I456" s="58">
        <f t="shared" si="14"/>
        <v>659000</v>
      </c>
      <c r="HT456" s="106"/>
      <c r="HU456" s="106"/>
      <c r="HV456" s="106"/>
      <c r="HW456" s="106"/>
      <c r="HX456" s="106"/>
      <c r="HY456" s="106"/>
      <c r="HZ456" s="106"/>
      <c r="IA456" s="106"/>
      <c r="IB456" s="106"/>
      <c r="IC456" s="106"/>
      <c r="ID456" s="106"/>
      <c r="IE456" s="106"/>
      <c r="IF456" s="106"/>
      <c r="IG456" s="106"/>
      <c r="IH456" s="106"/>
      <c r="II456" s="106"/>
      <c r="IJ456" s="106"/>
    </row>
    <row r="457" spans="1:244" s="107" customFormat="1" ht="23.25" customHeight="1">
      <c r="A457" s="99" t="s">
        <v>2738</v>
      </c>
      <c r="B457" s="99"/>
      <c r="C457" s="116" t="s">
        <v>2737</v>
      </c>
      <c r="D457" s="136"/>
      <c r="E457" s="58">
        <f t="shared" si="14"/>
        <v>559171.52</v>
      </c>
      <c r="F457" s="58">
        <f t="shared" si="14"/>
        <v>582000</v>
      </c>
      <c r="G457" s="58">
        <f t="shared" si="14"/>
        <v>604000</v>
      </c>
      <c r="H457" s="58">
        <f t="shared" si="14"/>
        <v>626000</v>
      </c>
      <c r="I457" s="58">
        <f t="shared" si="14"/>
        <v>659000</v>
      </c>
      <c r="HT457" s="106"/>
      <c r="HU457" s="106"/>
      <c r="HV457" s="106"/>
      <c r="HW457" s="106"/>
      <c r="HX457" s="106"/>
      <c r="HY457" s="106"/>
      <c r="HZ457" s="106"/>
      <c r="IA457" s="106"/>
      <c r="IB457" s="106"/>
      <c r="IC457" s="106"/>
      <c r="ID457" s="106"/>
      <c r="IE457" s="106"/>
      <c r="IF457" s="106"/>
      <c r="IG457" s="106"/>
      <c r="IH457" s="106"/>
      <c r="II457" s="106"/>
      <c r="IJ457" s="106"/>
    </row>
    <row r="458" spans="1:244" s="140" customFormat="1" ht="24" customHeight="1">
      <c r="A458" s="99" t="s">
        <v>2739</v>
      </c>
      <c r="B458" s="99"/>
      <c r="C458" s="116" t="s">
        <v>2740</v>
      </c>
      <c r="D458" s="136"/>
      <c r="E458" s="58">
        <f>SUM(E459:E462)</f>
        <v>559171.52</v>
      </c>
      <c r="F458" s="58">
        <f>SUM(F459:F462)</f>
        <v>582000</v>
      </c>
      <c r="G458" s="58">
        <f>SUM(G459:G462)</f>
        <v>604000</v>
      </c>
      <c r="H458" s="58">
        <f>SUM(H459:H462)</f>
        <v>626000</v>
      </c>
      <c r="I458" s="58">
        <f>SUM(I459:I462)</f>
        <v>659000</v>
      </c>
      <c r="HT458" s="138"/>
      <c r="HU458" s="138"/>
      <c r="HV458" s="138"/>
      <c r="HW458" s="138"/>
      <c r="HX458" s="138"/>
      <c r="HY458" s="138"/>
      <c r="HZ458" s="138"/>
      <c r="IA458" s="138"/>
      <c r="IB458" s="138"/>
      <c r="IC458" s="138"/>
      <c r="ID458" s="138"/>
      <c r="IE458" s="138"/>
      <c r="IF458" s="138"/>
      <c r="IG458" s="138"/>
      <c r="IH458" s="138"/>
      <c r="II458" s="138"/>
      <c r="IJ458" s="138"/>
    </row>
    <row r="459" spans="1:244" s="138" customFormat="1" ht="17.25" hidden="1" customHeight="1">
      <c r="A459" s="97" t="s">
        <v>2741</v>
      </c>
      <c r="B459" s="97"/>
      <c r="C459" s="117" t="s">
        <v>2742</v>
      </c>
      <c r="D459" s="136" t="s">
        <v>29</v>
      </c>
      <c r="E459" s="60">
        <v>335502.87</v>
      </c>
      <c r="F459" s="60">
        <v>349200</v>
      </c>
      <c r="G459" s="60">
        <v>362400</v>
      </c>
      <c r="H459" s="60">
        <v>375600</v>
      </c>
      <c r="I459" s="60">
        <v>395400</v>
      </c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0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  <c r="BD459" s="140"/>
      <c r="BE459" s="140"/>
      <c r="BF459" s="140"/>
      <c r="BG459" s="140"/>
      <c r="BH459" s="140"/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  <c r="BV459" s="140"/>
      <c r="BW459" s="140"/>
      <c r="BX459" s="140"/>
      <c r="BY459" s="140"/>
      <c r="BZ459" s="140"/>
      <c r="CA459" s="140"/>
      <c r="CB459" s="140"/>
      <c r="CC459" s="140"/>
      <c r="CD459" s="140"/>
      <c r="CE459" s="140"/>
      <c r="CF459" s="140"/>
      <c r="CG459" s="140"/>
      <c r="CH459" s="140"/>
      <c r="CI459" s="140"/>
      <c r="CJ459" s="140"/>
      <c r="CK459" s="140"/>
      <c r="CL459" s="140"/>
      <c r="CM459" s="140"/>
      <c r="CN459" s="140"/>
      <c r="CO459" s="140"/>
      <c r="CP459" s="140"/>
      <c r="CQ459" s="140"/>
      <c r="CR459" s="140"/>
      <c r="CS459" s="140"/>
      <c r="CT459" s="140"/>
      <c r="CU459" s="140"/>
      <c r="CV459" s="140"/>
      <c r="CW459" s="140"/>
      <c r="CX459" s="140"/>
      <c r="CY459" s="140"/>
      <c r="CZ459" s="140"/>
      <c r="DA459" s="140"/>
      <c r="DB459" s="140"/>
      <c r="DC459" s="140"/>
      <c r="DD459" s="140"/>
      <c r="DE459" s="140"/>
      <c r="DF459" s="140"/>
      <c r="DG459" s="140"/>
      <c r="DH459" s="140"/>
      <c r="DI459" s="140"/>
      <c r="DJ459" s="140"/>
      <c r="DK459" s="140"/>
      <c r="DL459" s="140"/>
      <c r="DM459" s="140"/>
      <c r="DN459" s="140"/>
      <c r="DO459" s="140"/>
      <c r="DP459" s="140"/>
      <c r="DQ459" s="140"/>
      <c r="DR459" s="140"/>
      <c r="DS459" s="140"/>
      <c r="DT459" s="140"/>
      <c r="DU459" s="140"/>
      <c r="DV459" s="140"/>
      <c r="DW459" s="140"/>
      <c r="DX459" s="140"/>
      <c r="DY459" s="140"/>
      <c r="DZ459" s="140"/>
      <c r="EA459" s="140"/>
      <c r="EB459" s="140"/>
      <c r="EC459" s="140"/>
      <c r="ED459" s="140"/>
      <c r="EE459" s="140"/>
      <c r="EF459" s="140"/>
      <c r="EG459" s="140"/>
      <c r="EH459" s="140"/>
      <c r="EI459" s="140"/>
      <c r="EJ459" s="140"/>
      <c r="EK459" s="140"/>
      <c r="EL459" s="140"/>
      <c r="EM459" s="140"/>
      <c r="EN459" s="140"/>
      <c r="EO459" s="140"/>
      <c r="EP459" s="140"/>
      <c r="EQ459" s="140"/>
      <c r="ER459" s="140"/>
      <c r="ES459" s="140"/>
      <c r="ET459" s="140"/>
      <c r="EU459" s="140"/>
      <c r="EV459" s="140"/>
      <c r="EW459" s="140"/>
      <c r="EX459" s="140"/>
      <c r="EY459" s="140"/>
      <c r="EZ459" s="140"/>
      <c r="FA459" s="140"/>
      <c r="FB459" s="140"/>
      <c r="FC459" s="140"/>
      <c r="FD459" s="140"/>
      <c r="FE459" s="140"/>
      <c r="FF459" s="140"/>
      <c r="FG459" s="140"/>
      <c r="FH459" s="140"/>
      <c r="FI459" s="140"/>
      <c r="FJ459" s="140"/>
      <c r="FK459" s="140"/>
      <c r="FL459" s="140"/>
      <c r="FM459" s="140"/>
      <c r="FN459" s="140"/>
      <c r="FO459" s="140"/>
      <c r="FP459" s="140"/>
      <c r="FQ459" s="140"/>
      <c r="FR459" s="140"/>
      <c r="FS459" s="140"/>
      <c r="FT459" s="140"/>
      <c r="FU459" s="140"/>
      <c r="FV459" s="140"/>
      <c r="FW459" s="140"/>
      <c r="FX459" s="140"/>
      <c r="FY459" s="140"/>
      <c r="FZ459" s="140"/>
      <c r="GA459" s="140"/>
      <c r="GB459" s="140"/>
      <c r="GC459" s="140"/>
      <c r="GD459" s="140"/>
      <c r="GE459" s="140"/>
      <c r="GF459" s="140"/>
      <c r="GG459" s="140"/>
      <c r="GH459" s="140"/>
      <c r="GI459" s="140"/>
      <c r="GJ459" s="140"/>
      <c r="GK459" s="140"/>
      <c r="GL459" s="140"/>
      <c r="GM459" s="140"/>
      <c r="GN459" s="140"/>
      <c r="GO459" s="140"/>
      <c r="GP459" s="140"/>
      <c r="GQ459" s="140"/>
      <c r="GR459" s="140"/>
      <c r="GS459" s="140"/>
      <c r="GT459" s="140"/>
      <c r="GU459" s="140"/>
      <c r="GV459" s="140"/>
      <c r="GW459" s="140"/>
      <c r="GX459" s="140"/>
      <c r="GY459" s="140"/>
      <c r="GZ459" s="140"/>
      <c r="HA459" s="140"/>
      <c r="HB459" s="140"/>
      <c r="HC459" s="140"/>
      <c r="HD459" s="140"/>
      <c r="HE459" s="140"/>
      <c r="HF459" s="140"/>
      <c r="HG459" s="140"/>
      <c r="HH459" s="140"/>
      <c r="HI459" s="140"/>
      <c r="HJ459" s="140"/>
      <c r="HK459" s="140"/>
      <c r="HL459" s="140"/>
      <c r="HM459" s="140"/>
      <c r="HN459" s="140"/>
      <c r="HO459" s="140"/>
      <c r="HP459" s="140"/>
      <c r="HQ459" s="140"/>
      <c r="HR459" s="140"/>
      <c r="HS459" s="140"/>
    </row>
    <row r="460" spans="1:244" s="138" customFormat="1" ht="18" hidden="1" customHeight="1">
      <c r="A460" s="97" t="s">
        <v>2743</v>
      </c>
      <c r="B460" s="97"/>
      <c r="C460" s="117" t="s">
        <v>2744</v>
      </c>
      <c r="D460" s="136" t="s">
        <v>32</v>
      </c>
      <c r="E460" s="60">
        <v>27958.639999999992</v>
      </c>
      <c r="F460" s="60">
        <v>29100</v>
      </c>
      <c r="G460" s="60">
        <v>30200</v>
      </c>
      <c r="H460" s="60">
        <v>31300</v>
      </c>
      <c r="I460" s="60">
        <v>32950</v>
      </c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40"/>
      <c r="AD460" s="140"/>
      <c r="AE460" s="140"/>
      <c r="AF460" s="140"/>
      <c r="AG460" s="140"/>
      <c r="AH460" s="140"/>
      <c r="AI460" s="140"/>
      <c r="AJ460" s="140"/>
      <c r="AK460" s="140"/>
      <c r="AL460" s="140"/>
      <c r="AM460" s="140"/>
      <c r="AN460" s="140"/>
      <c r="AO460" s="140"/>
      <c r="AP460" s="140"/>
      <c r="AQ460" s="140"/>
      <c r="AR460" s="140"/>
      <c r="AS460" s="140"/>
      <c r="AT460" s="140"/>
      <c r="AU460" s="140"/>
      <c r="AV460" s="140"/>
      <c r="AW460" s="140"/>
      <c r="AX460" s="140"/>
      <c r="AY460" s="140"/>
      <c r="AZ460" s="140"/>
      <c r="BA460" s="140"/>
      <c r="BB460" s="140"/>
      <c r="BC460" s="140"/>
      <c r="BD460" s="140"/>
      <c r="BE460" s="140"/>
      <c r="BF460" s="140"/>
      <c r="BG460" s="140"/>
      <c r="BH460" s="140"/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  <c r="BZ460" s="140"/>
      <c r="CA460" s="140"/>
      <c r="CB460" s="140"/>
      <c r="CC460" s="140"/>
      <c r="CD460" s="140"/>
      <c r="CE460" s="140"/>
      <c r="CF460" s="140"/>
      <c r="CG460" s="140"/>
      <c r="CH460" s="140"/>
      <c r="CI460" s="140"/>
      <c r="CJ460" s="140"/>
      <c r="CK460" s="140"/>
      <c r="CL460" s="140"/>
      <c r="CM460" s="140"/>
      <c r="CN460" s="140"/>
      <c r="CO460" s="140"/>
      <c r="CP460" s="140"/>
      <c r="CQ460" s="140"/>
      <c r="CR460" s="140"/>
      <c r="CS460" s="140"/>
      <c r="CT460" s="140"/>
      <c r="CU460" s="140"/>
      <c r="CV460" s="140"/>
      <c r="CW460" s="140"/>
      <c r="CX460" s="140"/>
      <c r="CY460" s="140"/>
      <c r="CZ460" s="140"/>
      <c r="DA460" s="140"/>
      <c r="DB460" s="140"/>
      <c r="DC460" s="140"/>
      <c r="DD460" s="140"/>
      <c r="DE460" s="140"/>
      <c r="DF460" s="140"/>
      <c r="DG460" s="140"/>
      <c r="DH460" s="140"/>
      <c r="DI460" s="140"/>
      <c r="DJ460" s="140"/>
      <c r="DK460" s="140"/>
      <c r="DL460" s="140"/>
      <c r="DM460" s="140"/>
      <c r="DN460" s="140"/>
      <c r="DO460" s="140"/>
      <c r="DP460" s="140"/>
      <c r="DQ460" s="140"/>
      <c r="DR460" s="140"/>
      <c r="DS460" s="140"/>
      <c r="DT460" s="140"/>
      <c r="DU460" s="140"/>
      <c r="DV460" s="140"/>
      <c r="DW460" s="140"/>
      <c r="DX460" s="140"/>
      <c r="DY460" s="140"/>
      <c r="DZ460" s="140"/>
      <c r="EA460" s="140"/>
      <c r="EB460" s="140"/>
      <c r="EC460" s="140"/>
      <c r="ED460" s="140"/>
      <c r="EE460" s="140"/>
      <c r="EF460" s="140"/>
      <c r="EG460" s="140"/>
      <c r="EH460" s="140"/>
      <c r="EI460" s="140"/>
      <c r="EJ460" s="140"/>
      <c r="EK460" s="140"/>
      <c r="EL460" s="140"/>
      <c r="EM460" s="140"/>
      <c r="EN460" s="140"/>
      <c r="EO460" s="140"/>
      <c r="EP460" s="140"/>
      <c r="EQ460" s="140"/>
      <c r="ER460" s="140"/>
      <c r="ES460" s="140"/>
      <c r="ET460" s="140"/>
      <c r="EU460" s="140"/>
      <c r="EV460" s="140"/>
      <c r="EW460" s="140"/>
      <c r="EX460" s="140"/>
      <c r="EY460" s="140"/>
      <c r="EZ460" s="140"/>
      <c r="FA460" s="140"/>
      <c r="FB460" s="140"/>
      <c r="FC460" s="140"/>
      <c r="FD460" s="140"/>
      <c r="FE460" s="140"/>
      <c r="FF460" s="140"/>
      <c r="FG460" s="140"/>
      <c r="FH460" s="140"/>
      <c r="FI460" s="140"/>
      <c r="FJ460" s="140"/>
      <c r="FK460" s="140"/>
      <c r="FL460" s="140"/>
      <c r="FM460" s="140"/>
      <c r="FN460" s="140"/>
      <c r="FO460" s="140"/>
      <c r="FP460" s="140"/>
      <c r="FQ460" s="140"/>
      <c r="FR460" s="140"/>
      <c r="FS460" s="140"/>
      <c r="FT460" s="140"/>
      <c r="FU460" s="140"/>
      <c r="FV460" s="140"/>
      <c r="FW460" s="140"/>
      <c r="FX460" s="140"/>
      <c r="FY460" s="140"/>
      <c r="FZ460" s="140"/>
      <c r="GA460" s="140"/>
      <c r="GB460" s="140"/>
      <c r="GC460" s="140"/>
      <c r="GD460" s="140"/>
      <c r="GE460" s="140"/>
      <c r="GF460" s="140"/>
      <c r="GG460" s="140"/>
      <c r="GH460" s="140"/>
      <c r="GI460" s="140"/>
      <c r="GJ460" s="140"/>
      <c r="GK460" s="140"/>
      <c r="GL460" s="140"/>
      <c r="GM460" s="140"/>
      <c r="GN460" s="140"/>
      <c r="GO460" s="140"/>
      <c r="GP460" s="140"/>
      <c r="GQ460" s="140"/>
      <c r="GR460" s="140"/>
      <c r="GS460" s="140"/>
      <c r="GT460" s="140"/>
      <c r="GU460" s="140"/>
      <c r="GV460" s="140"/>
      <c r="GW460" s="140"/>
      <c r="GX460" s="140"/>
      <c r="GY460" s="140"/>
      <c r="GZ460" s="140"/>
      <c r="HA460" s="140"/>
      <c r="HB460" s="140"/>
      <c r="HC460" s="140"/>
      <c r="HD460" s="140"/>
      <c r="HE460" s="140"/>
      <c r="HF460" s="140"/>
      <c r="HG460" s="140"/>
      <c r="HH460" s="140"/>
      <c r="HI460" s="140"/>
      <c r="HJ460" s="140"/>
      <c r="HK460" s="140"/>
      <c r="HL460" s="140"/>
      <c r="HM460" s="140"/>
      <c r="HN460" s="140"/>
      <c r="HO460" s="140"/>
      <c r="HP460" s="140"/>
      <c r="HQ460" s="140"/>
      <c r="HR460" s="140"/>
      <c r="HS460" s="140"/>
    </row>
    <row r="461" spans="1:244" s="138" customFormat="1" ht="18" hidden="1">
      <c r="A461" s="97" t="s">
        <v>2745</v>
      </c>
      <c r="B461" s="97"/>
      <c r="C461" s="117" t="s">
        <v>2746</v>
      </c>
      <c r="D461" s="100" t="s">
        <v>35</v>
      </c>
      <c r="E461" s="60">
        <v>83875.8</v>
      </c>
      <c r="F461" s="60">
        <v>87300</v>
      </c>
      <c r="G461" s="60">
        <v>90600</v>
      </c>
      <c r="H461" s="60">
        <v>93900</v>
      </c>
      <c r="I461" s="60">
        <v>98850</v>
      </c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  <c r="BD461" s="140"/>
      <c r="BE461" s="140"/>
      <c r="BF461" s="140"/>
      <c r="BG461" s="140"/>
      <c r="BH461" s="140"/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  <c r="BZ461" s="140"/>
      <c r="CA461" s="140"/>
      <c r="CB461" s="140"/>
      <c r="CC461" s="140"/>
      <c r="CD461" s="140"/>
      <c r="CE461" s="140"/>
      <c r="CF461" s="140"/>
      <c r="CG461" s="140"/>
      <c r="CH461" s="140"/>
      <c r="CI461" s="140"/>
      <c r="CJ461" s="140"/>
      <c r="CK461" s="140"/>
      <c r="CL461" s="140"/>
      <c r="CM461" s="140"/>
      <c r="CN461" s="140"/>
      <c r="CO461" s="140"/>
      <c r="CP461" s="140"/>
      <c r="CQ461" s="140"/>
      <c r="CR461" s="140"/>
      <c r="CS461" s="140"/>
      <c r="CT461" s="140"/>
      <c r="CU461" s="140"/>
      <c r="CV461" s="140"/>
      <c r="CW461" s="140"/>
      <c r="CX461" s="140"/>
      <c r="CY461" s="140"/>
      <c r="CZ461" s="140"/>
      <c r="DA461" s="140"/>
      <c r="DB461" s="140"/>
      <c r="DC461" s="140"/>
      <c r="DD461" s="140"/>
      <c r="DE461" s="140"/>
      <c r="DF461" s="140"/>
      <c r="DG461" s="140"/>
      <c r="DH461" s="140"/>
      <c r="DI461" s="140"/>
      <c r="DJ461" s="140"/>
      <c r="DK461" s="140"/>
      <c r="DL461" s="140"/>
      <c r="DM461" s="140"/>
      <c r="DN461" s="140"/>
      <c r="DO461" s="140"/>
      <c r="DP461" s="140"/>
      <c r="DQ461" s="140"/>
      <c r="DR461" s="140"/>
      <c r="DS461" s="140"/>
      <c r="DT461" s="140"/>
      <c r="DU461" s="140"/>
      <c r="DV461" s="140"/>
      <c r="DW461" s="140"/>
      <c r="DX461" s="140"/>
      <c r="DY461" s="140"/>
      <c r="DZ461" s="140"/>
      <c r="EA461" s="140"/>
      <c r="EB461" s="140"/>
      <c r="EC461" s="140"/>
      <c r="ED461" s="140"/>
      <c r="EE461" s="140"/>
      <c r="EF461" s="140"/>
      <c r="EG461" s="140"/>
      <c r="EH461" s="140"/>
      <c r="EI461" s="140"/>
      <c r="EJ461" s="140"/>
      <c r="EK461" s="140"/>
      <c r="EL461" s="140"/>
      <c r="EM461" s="140"/>
      <c r="EN461" s="140"/>
      <c r="EO461" s="140"/>
      <c r="EP461" s="140"/>
      <c r="EQ461" s="140"/>
      <c r="ER461" s="140"/>
      <c r="ES461" s="140"/>
      <c r="ET461" s="140"/>
      <c r="EU461" s="140"/>
      <c r="EV461" s="140"/>
      <c r="EW461" s="140"/>
      <c r="EX461" s="140"/>
      <c r="EY461" s="140"/>
      <c r="EZ461" s="140"/>
      <c r="FA461" s="140"/>
      <c r="FB461" s="140"/>
      <c r="FC461" s="140"/>
      <c r="FD461" s="140"/>
      <c r="FE461" s="140"/>
      <c r="FF461" s="140"/>
      <c r="FG461" s="140"/>
      <c r="FH461" s="140"/>
      <c r="FI461" s="140"/>
      <c r="FJ461" s="140"/>
      <c r="FK461" s="140"/>
      <c r="FL461" s="140"/>
      <c r="FM461" s="140"/>
      <c r="FN461" s="140"/>
      <c r="FO461" s="140"/>
      <c r="FP461" s="140"/>
      <c r="FQ461" s="140"/>
      <c r="FR461" s="140"/>
      <c r="FS461" s="140"/>
      <c r="FT461" s="140"/>
      <c r="FU461" s="140"/>
      <c r="FV461" s="140"/>
      <c r="FW461" s="140"/>
      <c r="FX461" s="140"/>
      <c r="FY461" s="140"/>
      <c r="FZ461" s="140"/>
      <c r="GA461" s="140"/>
      <c r="GB461" s="140"/>
      <c r="GC461" s="140"/>
      <c r="GD461" s="140"/>
      <c r="GE461" s="140"/>
      <c r="GF461" s="140"/>
      <c r="GG461" s="140"/>
      <c r="GH461" s="140"/>
      <c r="GI461" s="140"/>
      <c r="GJ461" s="140"/>
      <c r="GK461" s="140"/>
      <c r="GL461" s="140"/>
      <c r="GM461" s="140"/>
      <c r="GN461" s="140"/>
      <c r="GO461" s="140"/>
      <c r="GP461" s="140"/>
      <c r="GQ461" s="140"/>
      <c r="GR461" s="140"/>
      <c r="GS461" s="140"/>
      <c r="GT461" s="140"/>
      <c r="GU461" s="140"/>
      <c r="GV461" s="140"/>
      <c r="GW461" s="140"/>
      <c r="GX461" s="140"/>
      <c r="GY461" s="140"/>
      <c r="GZ461" s="140"/>
      <c r="HA461" s="140"/>
      <c r="HB461" s="140"/>
      <c r="HC461" s="140"/>
      <c r="HD461" s="140"/>
      <c r="HE461" s="140"/>
      <c r="HF461" s="140"/>
      <c r="HG461" s="140"/>
      <c r="HH461" s="140"/>
      <c r="HI461" s="140"/>
      <c r="HJ461" s="140"/>
      <c r="HK461" s="140"/>
      <c r="HL461" s="140"/>
      <c r="HM461" s="140"/>
      <c r="HN461" s="140"/>
      <c r="HO461" s="140"/>
      <c r="HP461" s="140"/>
      <c r="HQ461" s="140"/>
      <c r="HR461" s="140"/>
      <c r="HS461" s="140"/>
    </row>
    <row r="462" spans="1:244" s="138" customFormat="1" ht="18" hidden="1">
      <c r="A462" s="97" t="s">
        <v>2747</v>
      </c>
      <c r="B462" s="97"/>
      <c r="C462" s="117" t="s">
        <v>2748</v>
      </c>
      <c r="D462" s="100" t="s">
        <v>249</v>
      </c>
      <c r="E462" s="60">
        <v>111834.20999999998</v>
      </c>
      <c r="F462" s="60">
        <v>116400</v>
      </c>
      <c r="G462" s="60">
        <v>120800</v>
      </c>
      <c r="H462" s="60">
        <v>125200</v>
      </c>
      <c r="I462" s="60">
        <v>131800</v>
      </c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  <c r="BF462" s="140"/>
      <c r="BG462" s="140"/>
      <c r="BH462" s="140"/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  <c r="BZ462" s="140"/>
      <c r="CA462" s="140"/>
      <c r="CB462" s="140"/>
      <c r="CC462" s="140"/>
      <c r="CD462" s="140"/>
      <c r="CE462" s="140"/>
      <c r="CF462" s="140"/>
      <c r="CG462" s="140"/>
      <c r="CH462" s="140"/>
      <c r="CI462" s="140"/>
      <c r="CJ462" s="140"/>
      <c r="CK462" s="140"/>
      <c r="CL462" s="140"/>
      <c r="CM462" s="140"/>
      <c r="CN462" s="140"/>
      <c r="CO462" s="140"/>
      <c r="CP462" s="140"/>
      <c r="CQ462" s="140"/>
      <c r="CR462" s="140"/>
      <c r="CS462" s="140"/>
      <c r="CT462" s="140"/>
      <c r="CU462" s="140"/>
      <c r="CV462" s="140"/>
      <c r="CW462" s="140"/>
      <c r="CX462" s="140"/>
      <c r="CY462" s="140"/>
      <c r="CZ462" s="140"/>
      <c r="DA462" s="140"/>
      <c r="DB462" s="140"/>
      <c r="DC462" s="140"/>
      <c r="DD462" s="140"/>
      <c r="DE462" s="140"/>
      <c r="DF462" s="140"/>
      <c r="DG462" s="140"/>
      <c r="DH462" s="140"/>
      <c r="DI462" s="140"/>
      <c r="DJ462" s="140"/>
      <c r="DK462" s="140"/>
      <c r="DL462" s="140"/>
      <c r="DM462" s="140"/>
      <c r="DN462" s="140"/>
      <c r="DO462" s="140"/>
      <c r="DP462" s="140"/>
      <c r="DQ462" s="140"/>
      <c r="DR462" s="140"/>
      <c r="DS462" s="140"/>
      <c r="DT462" s="140"/>
      <c r="DU462" s="140"/>
      <c r="DV462" s="140"/>
      <c r="DW462" s="140"/>
      <c r="DX462" s="140"/>
      <c r="DY462" s="140"/>
      <c r="DZ462" s="140"/>
      <c r="EA462" s="140"/>
      <c r="EB462" s="140"/>
      <c r="EC462" s="140"/>
      <c r="ED462" s="140"/>
      <c r="EE462" s="140"/>
      <c r="EF462" s="140"/>
      <c r="EG462" s="140"/>
      <c r="EH462" s="140"/>
      <c r="EI462" s="140"/>
      <c r="EJ462" s="140"/>
      <c r="EK462" s="140"/>
      <c r="EL462" s="140"/>
      <c r="EM462" s="140"/>
      <c r="EN462" s="140"/>
      <c r="EO462" s="140"/>
      <c r="EP462" s="140"/>
      <c r="EQ462" s="140"/>
      <c r="ER462" s="140"/>
      <c r="ES462" s="140"/>
      <c r="ET462" s="140"/>
      <c r="EU462" s="140"/>
      <c r="EV462" s="140"/>
      <c r="EW462" s="140"/>
      <c r="EX462" s="140"/>
      <c r="EY462" s="140"/>
      <c r="EZ462" s="140"/>
      <c r="FA462" s="140"/>
      <c r="FB462" s="140"/>
      <c r="FC462" s="140"/>
      <c r="FD462" s="140"/>
      <c r="FE462" s="140"/>
      <c r="FF462" s="140"/>
      <c r="FG462" s="140"/>
      <c r="FH462" s="140"/>
      <c r="FI462" s="140"/>
      <c r="FJ462" s="140"/>
      <c r="FK462" s="140"/>
      <c r="FL462" s="140"/>
      <c r="FM462" s="140"/>
      <c r="FN462" s="140"/>
      <c r="FO462" s="140"/>
      <c r="FP462" s="140"/>
      <c r="FQ462" s="140"/>
      <c r="FR462" s="140"/>
      <c r="FS462" s="140"/>
      <c r="FT462" s="140"/>
      <c r="FU462" s="140"/>
      <c r="FV462" s="140"/>
      <c r="FW462" s="140"/>
      <c r="FX462" s="140"/>
      <c r="FY462" s="140"/>
      <c r="FZ462" s="140"/>
      <c r="GA462" s="140"/>
      <c r="GB462" s="140"/>
      <c r="GC462" s="140"/>
      <c r="GD462" s="140"/>
      <c r="GE462" s="140"/>
      <c r="GF462" s="140"/>
      <c r="GG462" s="140"/>
      <c r="GH462" s="140"/>
      <c r="GI462" s="140"/>
      <c r="GJ462" s="140"/>
      <c r="GK462" s="140"/>
      <c r="GL462" s="140"/>
      <c r="GM462" s="140"/>
      <c r="GN462" s="140"/>
      <c r="GO462" s="140"/>
      <c r="GP462" s="140"/>
      <c r="GQ462" s="140"/>
      <c r="GR462" s="140"/>
      <c r="GS462" s="140"/>
      <c r="GT462" s="140"/>
      <c r="GU462" s="140"/>
      <c r="GV462" s="140"/>
      <c r="GW462" s="140"/>
      <c r="GX462" s="140"/>
      <c r="GY462" s="140"/>
      <c r="GZ462" s="140"/>
      <c r="HA462" s="140"/>
      <c r="HB462" s="140"/>
      <c r="HC462" s="140"/>
      <c r="HD462" s="140"/>
      <c r="HE462" s="140"/>
      <c r="HF462" s="140"/>
      <c r="HG462" s="140"/>
      <c r="HH462" s="140"/>
      <c r="HI462" s="140"/>
      <c r="HJ462" s="140"/>
      <c r="HK462" s="140"/>
      <c r="HL462" s="140"/>
      <c r="HM462" s="140"/>
      <c r="HN462" s="140"/>
      <c r="HO462" s="140"/>
      <c r="HP462" s="140"/>
      <c r="HQ462" s="140"/>
      <c r="HR462" s="140"/>
      <c r="HS462" s="140"/>
    </row>
    <row r="463" spans="1:244" s="107" customFormat="1" ht="25.5" customHeight="1">
      <c r="A463" s="99" t="s">
        <v>2749</v>
      </c>
      <c r="B463" s="99"/>
      <c r="C463" s="116" t="s">
        <v>2692</v>
      </c>
      <c r="D463" s="136"/>
      <c r="E463" s="58">
        <f t="shared" ref="E463:I464" si="15">E464</f>
        <v>0</v>
      </c>
      <c r="F463" s="58">
        <f t="shared" si="15"/>
        <v>2594540</v>
      </c>
      <c r="G463" s="58">
        <f t="shared" si="15"/>
        <v>2698300</v>
      </c>
      <c r="H463" s="58">
        <f t="shared" si="15"/>
        <v>2805600</v>
      </c>
      <c r="I463" s="58">
        <f t="shared" si="15"/>
        <v>2952600</v>
      </c>
      <c r="HT463" s="106"/>
      <c r="HU463" s="106"/>
      <c r="HV463" s="106"/>
      <c r="HW463" s="106"/>
      <c r="HX463" s="106"/>
      <c r="HY463" s="106"/>
      <c r="HZ463" s="106"/>
      <c r="IA463" s="106"/>
      <c r="IB463" s="106"/>
      <c r="IC463" s="106"/>
      <c r="ID463" s="106"/>
      <c r="IE463" s="106"/>
      <c r="IF463" s="106"/>
      <c r="IG463" s="106"/>
      <c r="IH463" s="106"/>
      <c r="II463" s="106"/>
      <c r="IJ463" s="106"/>
    </row>
    <row r="464" spans="1:244" s="107" customFormat="1" ht="22.5">
      <c r="A464" s="99" t="s">
        <v>2750</v>
      </c>
      <c r="B464" s="99"/>
      <c r="C464" s="116" t="s">
        <v>2692</v>
      </c>
      <c r="D464" s="136"/>
      <c r="E464" s="58">
        <f t="shared" si="15"/>
        <v>0</v>
      </c>
      <c r="F464" s="58">
        <f t="shared" si="15"/>
        <v>2594540</v>
      </c>
      <c r="G464" s="58">
        <f t="shared" si="15"/>
        <v>2698300</v>
      </c>
      <c r="H464" s="58">
        <f t="shared" si="15"/>
        <v>2805600</v>
      </c>
      <c r="I464" s="58">
        <f t="shared" si="15"/>
        <v>2952600</v>
      </c>
      <c r="HT464" s="106"/>
      <c r="HU464" s="106"/>
      <c r="HV464" s="106"/>
      <c r="HW464" s="106"/>
      <c r="HX464" s="106"/>
      <c r="HY464" s="106"/>
      <c r="HZ464" s="106"/>
      <c r="IA464" s="106"/>
      <c r="IB464" s="106"/>
      <c r="IC464" s="106"/>
      <c r="ID464" s="106"/>
      <c r="IE464" s="106"/>
      <c r="IF464" s="106"/>
      <c r="IG464" s="106"/>
      <c r="IH464" s="106"/>
      <c r="II464" s="106"/>
      <c r="IJ464" s="106"/>
    </row>
    <row r="465" spans="1:244" s="140" customFormat="1" ht="22.5">
      <c r="A465" s="99" t="s">
        <v>2751</v>
      </c>
      <c r="B465" s="99"/>
      <c r="C465" s="116" t="s">
        <v>2695</v>
      </c>
      <c r="D465" s="136"/>
      <c r="E465" s="58">
        <f>SUM(E466:E473)</f>
        <v>0</v>
      </c>
      <c r="F465" s="58">
        <f>SUM(F466:F473)</f>
        <v>2594540</v>
      </c>
      <c r="G465" s="58">
        <f>SUM(G466:G473)</f>
        <v>2698300</v>
      </c>
      <c r="H465" s="58">
        <f>SUM(H466:H473)</f>
        <v>2805600</v>
      </c>
      <c r="I465" s="58">
        <f>SUM(I466:I473)</f>
        <v>2952600</v>
      </c>
      <c r="HT465" s="138"/>
      <c r="HU465" s="138"/>
      <c r="HV465" s="138"/>
      <c r="HW465" s="138"/>
      <c r="HX465" s="138"/>
      <c r="HY465" s="138"/>
      <c r="HZ465" s="138"/>
      <c r="IA465" s="138"/>
      <c r="IB465" s="138"/>
      <c r="IC465" s="138"/>
      <c r="ID465" s="138"/>
      <c r="IE465" s="138"/>
      <c r="IF465" s="138"/>
      <c r="IG465" s="138"/>
      <c r="IH465" s="138"/>
      <c r="II465" s="138"/>
      <c r="IJ465" s="138"/>
    </row>
    <row r="466" spans="1:244" s="140" customFormat="1" hidden="1">
      <c r="A466" s="97" t="s">
        <v>2696</v>
      </c>
      <c r="B466" s="97"/>
      <c r="C466" s="117" t="s">
        <v>872</v>
      </c>
      <c r="D466" s="139" t="s">
        <v>405</v>
      </c>
      <c r="E466" s="60">
        <v>0</v>
      </c>
      <c r="F466" s="60"/>
      <c r="G466" s="60"/>
      <c r="H466" s="60"/>
      <c r="I466" s="60"/>
      <c r="HT466" s="138"/>
      <c r="HU466" s="138"/>
      <c r="HV466" s="138"/>
      <c r="HW466" s="138"/>
      <c r="HX466" s="138"/>
      <c r="HY466" s="138"/>
      <c r="HZ466" s="138"/>
      <c r="IA466" s="138"/>
      <c r="IB466" s="138"/>
      <c r="IC466" s="138"/>
      <c r="ID466" s="138"/>
      <c r="IE466" s="138"/>
      <c r="IF466" s="138"/>
      <c r="IG466" s="138"/>
      <c r="IH466" s="138"/>
      <c r="II466" s="138"/>
      <c r="IJ466" s="138"/>
    </row>
    <row r="467" spans="1:244" s="140" customFormat="1" hidden="1">
      <c r="A467" s="97" t="s">
        <v>2752</v>
      </c>
      <c r="B467" s="97"/>
      <c r="C467" s="117" t="s">
        <v>874</v>
      </c>
      <c r="D467" s="139" t="s">
        <v>402</v>
      </c>
      <c r="E467" s="60"/>
      <c r="F467" s="60">
        <v>966000</v>
      </c>
      <c r="G467" s="60">
        <v>1005000</v>
      </c>
      <c r="H467" s="60">
        <v>1045000</v>
      </c>
      <c r="I467" s="60">
        <v>1100000</v>
      </c>
      <c r="HT467" s="138"/>
      <c r="HU467" s="138"/>
      <c r="HV467" s="138"/>
      <c r="HW467" s="138"/>
      <c r="HX467" s="138"/>
      <c r="HY467" s="138"/>
      <c r="HZ467" s="138"/>
      <c r="IA467" s="138"/>
      <c r="IB467" s="138"/>
      <c r="IC467" s="138"/>
      <c r="ID467" s="138"/>
      <c r="IE467" s="138"/>
      <c r="IF467" s="138"/>
      <c r="IG467" s="138"/>
      <c r="IH467" s="138"/>
      <c r="II467" s="138"/>
      <c r="IJ467" s="138"/>
    </row>
    <row r="468" spans="1:244" s="140" customFormat="1" hidden="1">
      <c r="A468" s="97" t="s">
        <v>2698</v>
      </c>
      <c r="B468" s="97"/>
      <c r="C468" s="117" t="s">
        <v>876</v>
      </c>
      <c r="D468" s="139" t="s">
        <v>408</v>
      </c>
      <c r="E468" s="60"/>
      <c r="F468" s="60"/>
      <c r="G468" s="60"/>
      <c r="H468" s="60"/>
      <c r="I468" s="60"/>
      <c r="HT468" s="138"/>
      <c r="HU468" s="138"/>
      <c r="HV468" s="138"/>
      <c r="HW468" s="138"/>
      <c r="HX468" s="138"/>
      <c r="HY468" s="138"/>
      <c r="HZ468" s="138"/>
      <c r="IA468" s="138"/>
      <c r="IB468" s="138"/>
      <c r="IC468" s="138"/>
      <c r="ID468" s="138"/>
      <c r="IE468" s="138"/>
      <c r="IF468" s="138"/>
      <c r="IG468" s="138"/>
      <c r="IH468" s="138"/>
      <c r="II468" s="138"/>
      <c r="IJ468" s="138"/>
    </row>
    <row r="469" spans="1:244" s="140" customFormat="1" hidden="1">
      <c r="A469" s="97" t="s">
        <v>2753</v>
      </c>
      <c r="B469" s="97"/>
      <c r="C469" s="117" t="s">
        <v>880</v>
      </c>
      <c r="D469" s="139" t="s">
        <v>441</v>
      </c>
      <c r="E469" s="60"/>
      <c r="F469" s="60">
        <v>290000</v>
      </c>
      <c r="G469" s="60">
        <v>302000</v>
      </c>
      <c r="H469" s="60">
        <v>313700</v>
      </c>
      <c r="I469" s="60">
        <v>330200</v>
      </c>
      <c r="HT469" s="138"/>
      <c r="HU469" s="138"/>
      <c r="HV469" s="138"/>
      <c r="HW469" s="138"/>
      <c r="HX469" s="138"/>
      <c r="HY469" s="138"/>
      <c r="HZ469" s="138"/>
      <c r="IA469" s="138"/>
      <c r="IB469" s="138"/>
      <c r="IC469" s="138"/>
      <c r="ID469" s="138"/>
      <c r="IE469" s="138"/>
      <c r="IF469" s="138"/>
      <c r="IG469" s="138"/>
      <c r="IH469" s="138"/>
      <c r="II469" s="138"/>
      <c r="IJ469" s="138"/>
    </row>
    <row r="470" spans="1:244" s="140" customFormat="1" hidden="1">
      <c r="A470" s="97" t="s">
        <v>2754</v>
      </c>
      <c r="B470" s="97"/>
      <c r="C470" s="117" t="s">
        <v>882</v>
      </c>
      <c r="D470" s="139" t="s">
        <v>459</v>
      </c>
      <c r="E470" s="60"/>
      <c r="F470" s="60">
        <v>59000</v>
      </c>
      <c r="G470" s="60">
        <v>61400</v>
      </c>
      <c r="H470" s="60">
        <v>63800</v>
      </c>
      <c r="I470" s="60">
        <v>67000</v>
      </c>
      <c r="HT470" s="138"/>
      <c r="HU470" s="138"/>
      <c r="HV470" s="138"/>
      <c r="HW470" s="138"/>
      <c r="HX470" s="138"/>
      <c r="HY470" s="138"/>
      <c r="HZ470" s="138"/>
      <c r="IA470" s="138"/>
      <c r="IB470" s="138"/>
      <c r="IC470" s="138"/>
      <c r="ID470" s="138"/>
      <c r="IE470" s="138"/>
      <c r="IF470" s="138"/>
      <c r="IG470" s="138"/>
      <c r="IH470" s="138"/>
      <c r="II470" s="138"/>
      <c r="IJ470" s="138"/>
    </row>
    <row r="471" spans="1:244" s="140" customFormat="1" hidden="1">
      <c r="A471" s="97" t="s">
        <v>2755</v>
      </c>
      <c r="B471" s="97"/>
      <c r="C471" s="97" t="s">
        <v>890</v>
      </c>
      <c r="D471" s="98" t="s">
        <v>477</v>
      </c>
      <c r="E471" s="60"/>
      <c r="F471" s="60">
        <v>99000</v>
      </c>
      <c r="G471" s="60">
        <v>103000</v>
      </c>
      <c r="H471" s="60">
        <v>107000</v>
      </c>
      <c r="I471" s="60">
        <v>112600</v>
      </c>
      <c r="HT471" s="138"/>
      <c r="HU471" s="138"/>
      <c r="HV471" s="138"/>
      <c r="HW471" s="138"/>
      <c r="HX471" s="138"/>
      <c r="HY471" s="138"/>
      <c r="HZ471" s="138"/>
      <c r="IA471" s="138"/>
      <c r="IB471" s="138"/>
      <c r="IC471" s="138"/>
      <c r="ID471" s="138"/>
      <c r="IE471" s="138"/>
      <c r="IF471" s="138"/>
      <c r="IG471" s="138"/>
      <c r="IH471" s="138"/>
      <c r="II471" s="138"/>
      <c r="IJ471" s="138"/>
    </row>
    <row r="472" spans="1:244" s="138" customFormat="1" hidden="1">
      <c r="A472" s="97" t="s">
        <v>2756</v>
      </c>
      <c r="B472" s="97"/>
      <c r="C472" s="117" t="s">
        <v>1695</v>
      </c>
      <c r="D472" s="139" t="s">
        <v>426</v>
      </c>
      <c r="E472" s="60"/>
      <c r="F472" s="60">
        <v>3840</v>
      </c>
      <c r="G472" s="60">
        <v>3900</v>
      </c>
      <c r="H472" s="60">
        <v>4100</v>
      </c>
      <c r="I472" s="60">
        <v>4300</v>
      </c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40"/>
      <c r="AC472" s="140"/>
      <c r="AD472" s="140"/>
      <c r="AE472" s="140"/>
      <c r="AF472" s="140"/>
      <c r="AG472" s="140"/>
      <c r="AH472" s="140"/>
      <c r="AI472" s="140"/>
      <c r="AJ472" s="140"/>
      <c r="AK472" s="140"/>
      <c r="AL472" s="140"/>
      <c r="AM472" s="140"/>
      <c r="AN472" s="140"/>
      <c r="AO472" s="140"/>
      <c r="AP472" s="140"/>
      <c r="AQ472" s="140"/>
      <c r="AR472" s="140"/>
      <c r="AS472" s="140"/>
      <c r="AT472" s="140"/>
      <c r="AU472" s="140"/>
      <c r="AV472" s="140"/>
      <c r="AW472" s="140"/>
      <c r="AX472" s="140"/>
      <c r="AY472" s="140"/>
      <c r="AZ472" s="140"/>
      <c r="BA472" s="140"/>
      <c r="BB472" s="140"/>
      <c r="BC472" s="140"/>
      <c r="BD472" s="140"/>
      <c r="BE472" s="140"/>
      <c r="BF472" s="140"/>
      <c r="BG472" s="140"/>
      <c r="BH472" s="140"/>
      <c r="BI472" s="140"/>
      <c r="BJ472" s="140"/>
      <c r="BK472" s="140"/>
      <c r="BL472" s="140"/>
      <c r="BM472" s="140"/>
      <c r="BN472" s="140"/>
      <c r="BO472" s="140"/>
      <c r="BP472" s="140"/>
      <c r="BQ472" s="140"/>
      <c r="BR472" s="140"/>
      <c r="BS472" s="140"/>
      <c r="BT472" s="140"/>
      <c r="BU472" s="140"/>
      <c r="BV472" s="140"/>
      <c r="BW472" s="140"/>
      <c r="BX472" s="140"/>
      <c r="BY472" s="140"/>
      <c r="BZ472" s="140"/>
      <c r="CA472" s="140"/>
      <c r="CB472" s="140"/>
      <c r="CC472" s="140"/>
      <c r="CD472" s="140"/>
      <c r="CE472" s="140"/>
      <c r="CF472" s="140"/>
      <c r="CG472" s="140"/>
      <c r="CH472" s="140"/>
      <c r="CI472" s="140"/>
      <c r="CJ472" s="140"/>
      <c r="CK472" s="140"/>
      <c r="CL472" s="140"/>
      <c r="CM472" s="140"/>
      <c r="CN472" s="140"/>
      <c r="CO472" s="140"/>
      <c r="CP472" s="140"/>
      <c r="CQ472" s="140"/>
      <c r="CR472" s="140"/>
      <c r="CS472" s="140"/>
      <c r="CT472" s="140"/>
      <c r="CU472" s="140"/>
      <c r="CV472" s="140"/>
      <c r="CW472" s="140"/>
      <c r="CX472" s="140"/>
      <c r="CY472" s="140"/>
      <c r="CZ472" s="140"/>
      <c r="DA472" s="140"/>
      <c r="DB472" s="140"/>
      <c r="DC472" s="140"/>
      <c r="DD472" s="140"/>
      <c r="DE472" s="140"/>
      <c r="DF472" s="140"/>
      <c r="DG472" s="140"/>
      <c r="DH472" s="140"/>
      <c r="DI472" s="140"/>
      <c r="DJ472" s="140"/>
      <c r="DK472" s="140"/>
      <c r="DL472" s="140"/>
      <c r="DM472" s="140"/>
      <c r="DN472" s="140"/>
      <c r="DO472" s="140"/>
      <c r="DP472" s="140"/>
      <c r="DQ472" s="140"/>
      <c r="DR472" s="140"/>
      <c r="DS472" s="140"/>
      <c r="DT472" s="140"/>
      <c r="DU472" s="140"/>
      <c r="DV472" s="140"/>
      <c r="DW472" s="140"/>
      <c r="DX472" s="140"/>
      <c r="DY472" s="140"/>
      <c r="DZ472" s="140"/>
      <c r="EA472" s="140"/>
      <c r="EB472" s="140"/>
      <c r="EC472" s="140"/>
      <c r="ED472" s="140"/>
      <c r="EE472" s="140"/>
      <c r="EF472" s="140"/>
      <c r="EG472" s="140"/>
      <c r="EH472" s="140"/>
      <c r="EI472" s="140"/>
      <c r="EJ472" s="140"/>
      <c r="EK472" s="140"/>
      <c r="EL472" s="140"/>
      <c r="EM472" s="140"/>
      <c r="EN472" s="140"/>
      <c r="EO472" s="140"/>
      <c r="EP472" s="140"/>
      <c r="EQ472" s="140"/>
      <c r="ER472" s="140"/>
      <c r="ES472" s="140"/>
      <c r="ET472" s="140"/>
      <c r="EU472" s="140"/>
      <c r="EV472" s="140"/>
      <c r="EW472" s="140"/>
      <c r="EX472" s="140"/>
      <c r="EY472" s="140"/>
      <c r="EZ472" s="140"/>
      <c r="FA472" s="140"/>
      <c r="FB472" s="140"/>
      <c r="FC472" s="140"/>
      <c r="FD472" s="140"/>
      <c r="FE472" s="140"/>
      <c r="FF472" s="140"/>
      <c r="FG472" s="140"/>
      <c r="FH472" s="140"/>
      <c r="FI472" s="140"/>
      <c r="FJ472" s="140"/>
      <c r="FK472" s="140"/>
      <c r="FL472" s="140"/>
      <c r="FM472" s="140"/>
      <c r="FN472" s="140"/>
      <c r="FO472" s="140"/>
      <c r="FP472" s="140"/>
      <c r="FQ472" s="140"/>
      <c r="FR472" s="140"/>
      <c r="FS472" s="140"/>
      <c r="FT472" s="140"/>
      <c r="FU472" s="140"/>
      <c r="FV472" s="140"/>
      <c r="FW472" s="140"/>
      <c r="FX472" s="140"/>
      <c r="FY472" s="140"/>
      <c r="FZ472" s="140"/>
      <c r="GA472" s="140"/>
      <c r="GB472" s="140"/>
      <c r="GC472" s="140"/>
      <c r="GD472" s="140"/>
      <c r="GE472" s="140"/>
      <c r="GF472" s="140"/>
      <c r="GG472" s="140"/>
      <c r="GH472" s="140"/>
      <c r="GI472" s="140"/>
      <c r="GJ472" s="140"/>
      <c r="GK472" s="140"/>
      <c r="GL472" s="140"/>
      <c r="GM472" s="140"/>
      <c r="GN472" s="140"/>
      <c r="GO472" s="140"/>
      <c r="GP472" s="140"/>
      <c r="GQ472" s="140"/>
      <c r="GR472" s="140"/>
      <c r="GS472" s="140"/>
      <c r="GT472" s="140"/>
      <c r="GU472" s="140"/>
      <c r="GV472" s="140"/>
      <c r="GW472" s="140"/>
      <c r="GX472" s="140"/>
      <c r="GY472" s="140"/>
      <c r="GZ472" s="140"/>
      <c r="HA472" s="140"/>
      <c r="HB472" s="140"/>
      <c r="HC472" s="140"/>
      <c r="HD472" s="140"/>
      <c r="HE472" s="140"/>
      <c r="HF472" s="140"/>
      <c r="HG472" s="140"/>
      <c r="HH472" s="140"/>
      <c r="HI472" s="140"/>
      <c r="HJ472" s="140"/>
      <c r="HK472" s="140"/>
      <c r="HL472" s="140"/>
      <c r="HM472" s="140"/>
      <c r="HN472" s="140"/>
      <c r="HO472" s="140"/>
      <c r="HP472" s="140"/>
      <c r="HQ472" s="140"/>
      <c r="HR472" s="140"/>
      <c r="HS472" s="140"/>
    </row>
    <row r="473" spans="1:244" s="138" customFormat="1">
      <c r="A473" s="97" t="s">
        <v>2757</v>
      </c>
      <c r="B473" s="97"/>
      <c r="C473" s="117" t="s">
        <v>2702</v>
      </c>
      <c r="D473" s="139" t="s">
        <v>2404</v>
      </c>
      <c r="E473" s="60"/>
      <c r="F473" s="60">
        <v>1176700</v>
      </c>
      <c r="G473" s="60">
        <v>1223000</v>
      </c>
      <c r="H473" s="60">
        <v>1272000</v>
      </c>
      <c r="I473" s="60">
        <v>1338500</v>
      </c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  <c r="AJ473" s="140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40"/>
      <c r="AW473" s="140"/>
      <c r="AX473" s="140"/>
      <c r="AY473" s="140"/>
      <c r="AZ473" s="140"/>
      <c r="BA473" s="140"/>
      <c r="BB473" s="140"/>
      <c r="BC473" s="140"/>
      <c r="BD473" s="140"/>
      <c r="BE473" s="140"/>
      <c r="BF473" s="140"/>
      <c r="BG473" s="140"/>
      <c r="BH473" s="140"/>
      <c r="BI473" s="140"/>
      <c r="BJ473" s="140"/>
      <c r="BK473" s="140"/>
      <c r="BL473" s="140"/>
      <c r="BM473" s="140"/>
      <c r="BN473" s="140"/>
      <c r="BO473" s="140"/>
      <c r="BP473" s="140"/>
      <c r="BQ473" s="140"/>
      <c r="BR473" s="140"/>
      <c r="BS473" s="140"/>
      <c r="BT473" s="140"/>
      <c r="BU473" s="140"/>
      <c r="BV473" s="140"/>
      <c r="BW473" s="140"/>
      <c r="BX473" s="140"/>
      <c r="BY473" s="140"/>
      <c r="BZ473" s="140"/>
      <c r="CA473" s="140"/>
      <c r="CB473" s="140"/>
      <c r="CC473" s="140"/>
      <c r="CD473" s="140"/>
      <c r="CE473" s="140"/>
      <c r="CF473" s="140"/>
      <c r="CG473" s="140"/>
      <c r="CH473" s="140"/>
      <c r="CI473" s="140"/>
      <c r="CJ473" s="140"/>
      <c r="CK473" s="140"/>
      <c r="CL473" s="140"/>
      <c r="CM473" s="140"/>
      <c r="CN473" s="140"/>
      <c r="CO473" s="140"/>
      <c r="CP473" s="140"/>
      <c r="CQ473" s="140"/>
      <c r="CR473" s="140"/>
      <c r="CS473" s="140"/>
      <c r="CT473" s="140"/>
      <c r="CU473" s="140"/>
      <c r="CV473" s="140"/>
      <c r="CW473" s="140"/>
      <c r="CX473" s="140"/>
      <c r="CY473" s="140"/>
      <c r="CZ473" s="140"/>
      <c r="DA473" s="140"/>
      <c r="DB473" s="140"/>
      <c r="DC473" s="140"/>
      <c r="DD473" s="140"/>
      <c r="DE473" s="140"/>
      <c r="DF473" s="140"/>
      <c r="DG473" s="140"/>
      <c r="DH473" s="140"/>
      <c r="DI473" s="140"/>
      <c r="DJ473" s="140"/>
      <c r="DK473" s="140"/>
      <c r="DL473" s="140"/>
      <c r="DM473" s="140"/>
      <c r="DN473" s="140"/>
      <c r="DO473" s="140"/>
      <c r="DP473" s="140"/>
      <c r="DQ473" s="140"/>
      <c r="DR473" s="140"/>
      <c r="DS473" s="140"/>
      <c r="DT473" s="140"/>
      <c r="DU473" s="140"/>
      <c r="DV473" s="140"/>
      <c r="DW473" s="140"/>
      <c r="DX473" s="140"/>
      <c r="DY473" s="140"/>
      <c r="DZ473" s="140"/>
      <c r="EA473" s="140"/>
      <c r="EB473" s="140"/>
      <c r="EC473" s="140"/>
      <c r="ED473" s="140"/>
      <c r="EE473" s="140"/>
      <c r="EF473" s="140"/>
      <c r="EG473" s="140"/>
      <c r="EH473" s="140"/>
      <c r="EI473" s="140"/>
      <c r="EJ473" s="140"/>
      <c r="EK473" s="140"/>
      <c r="EL473" s="140"/>
      <c r="EM473" s="140"/>
      <c r="EN473" s="140"/>
      <c r="EO473" s="140"/>
      <c r="EP473" s="140"/>
      <c r="EQ473" s="140"/>
      <c r="ER473" s="140"/>
      <c r="ES473" s="140"/>
      <c r="ET473" s="140"/>
      <c r="EU473" s="140"/>
      <c r="EV473" s="140"/>
      <c r="EW473" s="140"/>
      <c r="EX473" s="140"/>
      <c r="EY473" s="140"/>
      <c r="EZ473" s="140"/>
      <c r="FA473" s="140"/>
      <c r="FB473" s="140"/>
      <c r="FC473" s="140"/>
      <c r="FD473" s="140"/>
      <c r="FE473" s="140"/>
      <c r="FF473" s="140"/>
      <c r="FG473" s="140"/>
      <c r="FH473" s="140"/>
      <c r="FI473" s="140"/>
      <c r="FJ473" s="140"/>
      <c r="FK473" s="140"/>
      <c r="FL473" s="140"/>
      <c r="FM473" s="140"/>
      <c r="FN473" s="140"/>
      <c r="FO473" s="140"/>
      <c r="FP473" s="140"/>
      <c r="FQ473" s="140"/>
      <c r="FR473" s="140"/>
      <c r="FS473" s="140"/>
      <c r="FT473" s="140"/>
      <c r="FU473" s="140"/>
      <c r="FV473" s="140"/>
      <c r="FW473" s="140"/>
      <c r="FX473" s="140"/>
      <c r="FY473" s="140"/>
      <c r="FZ473" s="140"/>
      <c r="GA473" s="140"/>
      <c r="GB473" s="140"/>
      <c r="GC473" s="140"/>
      <c r="GD473" s="140"/>
      <c r="GE473" s="140"/>
      <c r="GF473" s="140"/>
      <c r="GG473" s="140"/>
      <c r="GH473" s="140"/>
      <c r="GI473" s="140"/>
      <c r="GJ473" s="140"/>
      <c r="GK473" s="140"/>
      <c r="GL473" s="140"/>
      <c r="GM473" s="140"/>
      <c r="GN473" s="140"/>
      <c r="GO473" s="140"/>
      <c r="GP473" s="140"/>
      <c r="GQ473" s="140"/>
      <c r="GR473" s="140"/>
      <c r="GS473" s="140"/>
      <c r="GT473" s="140"/>
      <c r="GU473" s="140"/>
      <c r="GV473" s="140"/>
      <c r="GW473" s="140"/>
      <c r="GX473" s="140"/>
      <c r="GY473" s="140"/>
      <c r="GZ473" s="140"/>
      <c r="HA473" s="140"/>
      <c r="HB473" s="140"/>
      <c r="HC473" s="140"/>
      <c r="HD473" s="140"/>
      <c r="HE473" s="140"/>
      <c r="HF473" s="140"/>
      <c r="HG473" s="140"/>
      <c r="HH473" s="140"/>
      <c r="HI473" s="140"/>
      <c r="HJ473" s="140"/>
      <c r="HK473" s="140"/>
      <c r="HL473" s="140"/>
      <c r="HM473" s="140"/>
      <c r="HN473" s="140"/>
      <c r="HO473" s="140"/>
      <c r="HP473" s="140"/>
      <c r="HQ473" s="140"/>
      <c r="HR473" s="140"/>
      <c r="HS473" s="140"/>
    </row>
    <row r="474" spans="1:244">
      <c r="A474" s="99" t="s">
        <v>2758</v>
      </c>
      <c r="B474" s="99"/>
      <c r="C474" s="116" t="s">
        <v>2759</v>
      </c>
      <c r="D474" s="136"/>
      <c r="E474" s="58">
        <f>E475</f>
        <v>348931.97</v>
      </c>
      <c r="F474" s="58">
        <f t="shared" ref="F474:I476" si="16">F475</f>
        <v>195000</v>
      </c>
      <c r="G474" s="58">
        <f t="shared" si="16"/>
        <v>202500</v>
      </c>
      <c r="H474" s="58">
        <f t="shared" si="16"/>
        <v>210600</v>
      </c>
      <c r="I474" s="58">
        <f t="shared" si="16"/>
        <v>221700</v>
      </c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  <c r="AZ474" s="106"/>
      <c r="BA474" s="106"/>
      <c r="BB474" s="106"/>
      <c r="BC474" s="106"/>
      <c r="BD474" s="106"/>
      <c r="BE474" s="106"/>
      <c r="BF474" s="106"/>
      <c r="BG474" s="106"/>
      <c r="BH474" s="106"/>
      <c r="BI474" s="106"/>
      <c r="BJ474" s="106"/>
      <c r="BK474" s="106"/>
      <c r="BL474" s="106"/>
      <c r="BM474" s="106"/>
      <c r="BN474" s="106"/>
      <c r="BO474" s="106"/>
      <c r="BP474" s="106"/>
      <c r="BQ474" s="106"/>
      <c r="BR474" s="106"/>
      <c r="BS474" s="106"/>
      <c r="BT474" s="106"/>
      <c r="BU474" s="106"/>
      <c r="BV474" s="106"/>
      <c r="BW474" s="106"/>
      <c r="BX474" s="106"/>
      <c r="BY474" s="106"/>
      <c r="BZ474" s="106"/>
      <c r="CA474" s="106"/>
      <c r="CB474" s="106"/>
      <c r="CC474" s="106"/>
      <c r="CD474" s="106"/>
      <c r="CE474" s="106"/>
      <c r="CF474" s="106"/>
      <c r="CG474" s="106"/>
      <c r="CH474" s="106"/>
      <c r="CI474" s="106"/>
      <c r="CJ474" s="106"/>
      <c r="CK474" s="106"/>
      <c r="CL474" s="106"/>
      <c r="CM474" s="106"/>
      <c r="CN474" s="106"/>
      <c r="CO474" s="106"/>
      <c r="CP474" s="106"/>
      <c r="CQ474" s="106"/>
      <c r="CR474" s="106"/>
      <c r="CS474" s="106"/>
      <c r="CT474" s="106"/>
      <c r="CU474" s="106"/>
      <c r="CV474" s="106"/>
      <c r="CW474" s="106"/>
      <c r="CX474" s="106"/>
      <c r="CY474" s="106"/>
      <c r="CZ474" s="106"/>
      <c r="DA474" s="106"/>
      <c r="DB474" s="106"/>
      <c r="DC474" s="106"/>
      <c r="DD474" s="106"/>
      <c r="DE474" s="106"/>
      <c r="DF474" s="106"/>
      <c r="DG474" s="106"/>
      <c r="DH474" s="106"/>
      <c r="DI474" s="106"/>
      <c r="DJ474" s="106"/>
      <c r="DK474" s="106"/>
      <c r="DL474" s="106"/>
      <c r="DM474" s="106"/>
      <c r="DN474" s="106"/>
      <c r="DO474" s="106"/>
      <c r="DP474" s="106"/>
      <c r="DQ474" s="106"/>
      <c r="DR474" s="106"/>
      <c r="DS474" s="106"/>
      <c r="DT474" s="106"/>
      <c r="DU474" s="106"/>
      <c r="DV474" s="106"/>
      <c r="DW474" s="106"/>
      <c r="DX474" s="106"/>
      <c r="DY474" s="106"/>
      <c r="DZ474" s="106"/>
      <c r="EA474" s="106"/>
      <c r="EB474" s="106"/>
      <c r="EC474" s="106"/>
      <c r="ED474" s="106"/>
      <c r="EE474" s="106"/>
      <c r="EF474" s="106"/>
      <c r="EG474" s="106"/>
      <c r="EH474" s="106"/>
      <c r="EI474" s="106"/>
      <c r="EJ474" s="106"/>
      <c r="EK474" s="106"/>
      <c r="EL474" s="106"/>
      <c r="EM474" s="106"/>
      <c r="EN474" s="106"/>
      <c r="EO474" s="106"/>
      <c r="EP474" s="106"/>
      <c r="EQ474" s="106"/>
      <c r="ER474" s="106"/>
      <c r="ES474" s="106"/>
      <c r="ET474" s="106"/>
      <c r="EU474" s="106"/>
      <c r="EV474" s="106"/>
      <c r="EW474" s="106"/>
      <c r="EX474" s="106"/>
      <c r="EY474" s="106"/>
      <c r="EZ474" s="106"/>
      <c r="FA474" s="106"/>
      <c r="FB474" s="106"/>
      <c r="FC474" s="106"/>
      <c r="FD474" s="106"/>
      <c r="FE474" s="106"/>
      <c r="FF474" s="106"/>
      <c r="FG474" s="106"/>
      <c r="FH474" s="106"/>
      <c r="FI474" s="106"/>
      <c r="FJ474" s="106"/>
      <c r="FK474" s="106"/>
      <c r="FL474" s="106"/>
      <c r="FM474" s="106"/>
      <c r="FN474" s="106"/>
      <c r="FO474" s="106"/>
      <c r="FP474" s="106"/>
      <c r="FQ474" s="106"/>
      <c r="FR474" s="106"/>
      <c r="FS474" s="106"/>
      <c r="FT474" s="106"/>
      <c r="FU474" s="106"/>
      <c r="FV474" s="106"/>
      <c r="FW474" s="106"/>
      <c r="FX474" s="106"/>
      <c r="FY474" s="106"/>
      <c r="FZ474" s="106"/>
      <c r="GA474" s="106"/>
      <c r="GB474" s="106"/>
      <c r="GC474" s="106"/>
      <c r="GD474" s="106"/>
      <c r="GE474" s="106"/>
      <c r="GF474" s="106"/>
      <c r="GG474" s="106"/>
      <c r="GH474" s="106"/>
      <c r="GI474" s="106"/>
      <c r="GJ474" s="106"/>
      <c r="GK474" s="106"/>
      <c r="GL474" s="106"/>
      <c r="GM474" s="106"/>
      <c r="GN474" s="106"/>
      <c r="GO474" s="106"/>
      <c r="GP474" s="106"/>
      <c r="GQ474" s="106"/>
      <c r="GR474" s="106"/>
      <c r="GS474" s="106"/>
      <c r="GT474" s="106"/>
      <c r="GU474" s="106"/>
      <c r="GV474" s="106"/>
      <c r="GW474" s="106"/>
      <c r="GX474" s="106"/>
      <c r="GY474" s="106"/>
      <c r="GZ474" s="106"/>
      <c r="HA474" s="106"/>
      <c r="HB474" s="106"/>
      <c r="HC474" s="106"/>
      <c r="HD474" s="106"/>
      <c r="HE474" s="106"/>
      <c r="HF474" s="106"/>
      <c r="HG474" s="106"/>
      <c r="HH474" s="106"/>
      <c r="HI474" s="106"/>
      <c r="HJ474" s="106"/>
      <c r="HK474" s="106"/>
      <c r="HL474" s="106"/>
      <c r="HM474" s="106"/>
      <c r="HN474" s="106"/>
      <c r="HO474" s="106"/>
      <c r="HP474" s="106"/>
      <c r="HQ474" s="106"/>
      <c r="HR474" s="106"/>
      <c r="HS474" s="106"/>
    </row>
    <row r="475" spans="1:244">
      <c r="A475" s="99" t="s">
        <v>2760</v>
      </c>
      <c r="B475" s="99"/>
      <c r="C475" s="116" t="s">
        <v>2759</v>
      </c>
      <c r="D475" s="136"/>
      <c r="E475" s="58">
        <f>E476</f>
        <v>348931.97</v>
      </c>
      <c r="F475" s="58">
        <f t="shared" si="16"/>
        <v>195000</v>
      </c>
      <c r="G475" s="58">
        <f t="shared" si="16"/>
        <v>202500</v>
      </c>
      <c r="H475" s="58">
        <f t="shared" si="16"/>
        <v>210600</v>
      </c>
      <c r="I475" s="58">
        <f t="shared" si="16"/>
        <v>221700</v>
      </c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  <c r="BB475" s="106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 s="106"/>
      <c r="BQ475" s="106"/>
      <c r="BR475" s="106"/>
      <c r="BS475" s="106"/>
      <c r="BT475" s="106"/>
      <c r="BU475" s="106"/>
      <c r="BV475" s="106"/>
      <c r="BW475" s="106"/>
      <c r="BX475" s="106"/>
      <c r="BY475" s="106"/>
      <c r="BZ475" s="106"/>
      <c r="CA475" s="106"/>
      <c r="CB475" s="106"/>
      <c r="CC475" s="106"/>
      <c r="CD475" s="106"/>
      <c r="CE475" s="106"/>
      <c r="CF475" s="106"/>
      <c r="CG475" s="106"/>
      <c r="CH475" s="106"/>
      <c r="CI475" s="106"/>
      <c r="CJ475" s="106"/>
      <c r="CK475" s="106"/>
      <c r="CL475" s="106"/>
      <c r="CM475" s="106"/>
      <c r="CN475" s="106"/>
      <c r="CO475" s="106"/>
      <c r="CP475" s="106"/>
      <c r="CQ475" s="106"/>
      <c r="CR475" s="106"/>
      <c r="CS475" s="106"/>
      <c r="CT475" s="106"/>
      <c r="CU475" s="106"/>
      <c r="CV475" s="106"/>
      <c r="CW475" s="106"/>
      <c r="CX475" s="106"/>
      <c r="CY475" s="106"/>
      <c r="CZ475" s="106"/>
      <c r="DA475" s="106"/>
      <c r="DB475" s="106"/>
      <c r="DC475" s="106"/>
      <c r="DD475" s="106"/>
      <c r="DE475" s="106"/>
      <c r="DF475" s="106"/>
      <c r="DG475" s="106"/>
      <c r="DH475" s="106"/>
      <c r="DI475" s="106"/>
      <c r="DJ475" s="106"/>
      <c r="DK475" s="106"/>
      <c r="DL475" s="106"/>
      <c r="DM475" s="106"/>
      <c r="DN475" s="106"/>
      <c r="DO475" s="106"/>
      <c r="DP475" s="106"/>
      <c r="DQ475" s="106"/>
      <c r="DR475" s="106"/>
      <c r="DS475" s="106"/>
      <c r="DT475" s="106"/>
      <c r="DU475" s="106"/>
      <c r="DV475" s="106"/>
      <c r="DW475" s="106"/>
      <c r="DX475" s="106"/>
      <c r="DY475" s="106"/>
      <c r="DZ475" s="106"/>
      <c r="EA475" s="106"/>
      <c r="EB475" s="106"/>
      <c r="EC475" s="106"/>
      <c r="ED475" s="106"/>
      <c r="EE475" s="106"/>
      <c r="EF475" s="106"/>
      <c r="EG475" s="106"/>
      <c r="EH475" s="106"/>
      <c r="EI475" s="106"/>
      <c r="EJ475" s="106"/>
      <c r="EK475" s="106"/>
      <c r="EL475" s="106"/>
      <c r="EM475" s="106"/>
      <c r="EN475" s="106"/>
      <c r="EO475" s="106"/>
      <c r="EP475" s="106"/>
      <c r="EQ475" s="106"/>
      <c r="ER475" s="106"/>
      <c r="ES475" s="106"/>
      <c r="ET475" s="106"/>
      <c r="EU475" s="106"/>
      <c r="EV475" s="106"/>
      <c r="EW475" s="106"/>
      <c r="EX475" s="106"/>
      <c r="EY475" s="106"/>
      <c r="EZ475" s="106"/>
      <c r="FA475" s="106"/>
      <c r="FB475" s="106"/>
      <c r="FC475" s="106"/>
      <c r="FD475" s="106"/>
      <c r="FE475" s="106"/>
      <c r="FF475" s="106"/>
      <c r="FG475" s="106"/>
      <c r="FH475" s="106"/>
      <c r="FI475" s="106"/>
      <c r="FJ475" s="106"/>
      <c r="FK475" s="106"/>
      <c r="FL475" s="106"/>
      <c r="FM475" s="106"/>
      <c r="FN475" s="106"/>
      <c r="FO475" s="106"/>
      <c r="FP475" s="106"/>
      <c r="FQ475" s="106"/>
      <c r="FR475" s="106"/>
      <c r="FS475" s="106"/>
      <c r="FT475" s="106"/>
      <c r="FU475" s="106"/>
      <c r="FV475" s="106"/>
      <c r="FW475" s="106"/>
      <c r="FX475" s="106"/>
      <c r="FY475" s="106"/>
      <c r="FZ475" s="106"/>
      <c r="GA475" s="106"/>
      <c r="GB475" s="106"/>
      <c r="GC475" s="106"/>
      <c r="GD475" s="106"/>
      <c r="GE475" s="106"/>
      <c r="GF475" s="106"/>
      <c r="GG475" s="106"/>
      <c r="GH475" s="106"/>
      <c r="GI475" s="106"/>
      <c r="GJ475" s="106"/>
      <c r="GK475" s="106"/>
      <c r="GL475" s="106"/>
      <c r="GM475" s="106"/>
      <c r="GN475" s="106"/>
      <c r="GO475" s="106"/>
      <c r="GP475" s="106"/>
      <c r="GQ475" s="106"/>
      <c r="GR475" s="106"/>
      <c r="GS475" s="106"/>
      <c r="GT475" s="106"/>
      <c r="GU475" s="106"/>
      <c r="GV475" s="106"/>
      <c r="GW475" s="106"/>
      <c r="GX475" s="106"/>
      <c r="GY475" s="106"/>
      <c r="GZ475" s="106"/>
      <c r="HA475" s="106"/>
      <c r="HB475" s="106"/>
      <c r="HC475" s="106"/>
      <c r="HD475" s="106"/>
      <c r="HE475" s="106"/>
      <c r="HF475" s="106"/>
      <c r="HG475" s="106"/>
      <c r="HH475" s="106"/>
      <c r="HI475" s="106"/>
      <c r="HJ475" s="106"/>
      <c r="HK475" s="106"/>
      <c r="HL475" s="106"/>
      <c r="HM475" s="106"/>
      <c r="HN475" s="106"/>
      <c r="HO475" s="106"/>
      <c r="HP475" s="106"/>
      <c r="HQ475" s="106"/>
      <c r="HR475" s="106"/>
      <c r="HS475" s="106"/>
    </row>
    <row r="476" spans="1:244">
      <c r="A476" s="99" t="s">
        <v>2761</v>
      </c>
      <c r="B476" s="99"/>
      <c r="C476" s="116" t="s">
        <v>2762</v>
      </c>
      <c r="D476" s="136"/>
      <c r="E476" s="58">
        <f>SUM(E477:E481)</f>
        <v>348931.97</v>
      </c>
      <c r="F476" s="58">
        <f t="shared" si="16"/>
        <v>195000</v>
      </c>
      <c r="G476" s="58">
        <f t="shared" si="16"/>
        <v>202500</v>
      </c>
      <c r="H476" s="58">
        <f t="shared" si="16"/>
        <v>210600</v>
      </c>
      <c r="I476" s="58">
        <f t="shared" si="16"/>
        <v>221700</v>
      </c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  <c r="BB476" s="106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 s="106"/>
      <c r="BQ476" s="106"/>
      <c r="BR476" s="106"/>
      <c r="BS476" s="106"/>
      <c r="BT476" s="106"/>
      <c r="BU476" s="106"/>
      <c r="BV476" s="106"/>
      <c r="BW476" s="106"/>
      <c r="BX476" s="106"/>
      <c r="BY476" s="106"/>
      <c r="BZ476" s="106"/>
      <c r="CA476" s="106"/>
      <c r="CB476" s="106"/>
      <c r="CC476" s="106"/>
      <c r="CD476" s="106"/>
      <c r="CE476" s="106"/>
      <c r="CF476" s="106"/>
      <c r="CG476" s="106"/>
      <c r="CH476" s="106"/>
      <c r="CI476" s="106"/>
      <c r="CJ476" s="106"/>
      <c r="CK476" s="106"/>
      <c r="CL476" s="106"/>
      <c r="CM476" s="106"/>
      <c r="CN476" s="106"/>
      <c r="CO476" s="106"/>
      <c r="CP476" s="106"/>
      <c r="CQ476" s="106"/>
      <c r="CR476" s="106"/>
      <c r="CS476" s="106"/>
      <c r="CT476" s="106"/>
      <c r="CU476" s="106"/>
      <c r="CV476" s="106"/>
      <c r="CW476" s="106"/>
      <c r="CX476" s="106"/>
      <c r="CY476" s="106"/>
      <c r="CZ476" s="106"/>
      <c r="DA476" s="106"/>
      <c r="DB476" s="106"/>
      <c r="DC476" s="106"/>
      <c r="DD476" s="106"/>
      <c r="DE476" s="106"/>
      <c r="DF476" s="106"/>
      <c r="DG476" s="106"/>
      <c r="DH476" s="106"/>
      <c r="DI476" s="106"/>
      <c r="DJ476" s="106"/>
      <c r="DK476" s="106"/>
      <c r="DL476" s="106"/>
      <c r="DM476" s="106"/>
      <c r="DN476" s="106"/>
      <c r="DO476" s="106"/>
      <c r="DP476" s="106"/>
      <c r="DQ476" s="106"/>
      <c r="DR476" s="106"/>
      <c r="DS476" s="106"/>
      <c r="DT476" s="106"/>
      <c r="DU476" s="106"/>
      <c r="DV476" s="106"/>
      <c r="DW476" s="106"/>
      <c r="DX476" s="106"/>
      <c r="DY476" s="106"/>
      <c r="DZ476" s="106"/>
      <c r="EA476" s="106"/>
      <c r="EB476" s="106"/>
      <c r="EC476" s="106"/>
      <c r="ED476" s="106"/>
      <c r="EE476" s="106"/>
      <c r="EF476" s="106"/>
      <c r="EG476" s="106"/>
      <c r="EH476" s="106"/>
      <c r="EI476" s="106"/>
      <c r="EJ476" s="106"/>
      <c r="EK476" s="106"/>
      <c r="EL476" s="106"/>
      <c r="EM476" s="106"/>
      <c r="EN476" s="106"/>
      <c r="EO476" s="106"/>
      <c r="EP476" s="106"/>
      <c r="EQ476" s="106"/>
      <c r="ER476" s="106"/>
      <c r="ES476" s="106"/>
      <c r="ET476" s="106"/>
      <c r="EU476" s="106"/>
      <c r="EV476" s="106"/>
      <c r="EW476" s="106"/>
      <c r="EX476" s="106"/>
      <c r="EY476" s="106"/>
      <c r="EZ476" s="106"/>
      <c r="FA476" s="106"/>
      <c r="FB476" s="106"/>
      <c r="FC476" s="106"/>
      <c r="FD476" s="106"/>
      <c r="FE476" s="106"/>
      <c r="FF476" s="106"/>
      <c r="FG476" s="106"/>
      <c r="FH476" s="106"/>
      <c r="FI476" s="106"/>
      <c r="FJ476" s="106"/>
      <c r="FK476" s="106"/>
      <c r="FL476" s="106"/>
      <c r="FM476" s="106"/>
      <c r="FN476" s="106"/>
      <c r="FO476" s="106"/>
      <c r="FP476" s="106"/>
      <c r="FQ476" s="106"/>
      <c r="FR476" s="106"/>
      <c r="FS476" s="106"/>
      <c r="FT476" s="106"/>
      <c r="FU476" s="106"/>
      <c r="FV476" s="106"/>
      <c r="FW476" s="106"/>
      <c r="FX476" s="106"/>
      <c r="FY476" s="106"/>
      <c r="FZ476" s="106"/>
      <c r="GA476" s="106"/>
      <c r="GB476" s="106"/>
      <c r="GC476" s="106"/>
      <c r="GD476" s="106"/>
      <c r="GE476" s="106"/>
      <c r="GF476" s="106"/>
      <c r="GG476" s="106"/>
      <c r="GH476" s="106"/>
      <c r="GI476" s="106"/>
      <c r="GJ476" s="106"/>
      <c r="GK476" s="106"/>
      <c r="GL476" s="106"/>
      <c r="GM476" s="106"/>
      <c r="GN476" s="106"/>
      <c r="GO476" s="106"/>
      <c r="GP476" s="106"/>
      <c r="GQ476" s="106"/>
      <c r="GR476" s="106"/>
      <c r="GS476" s="106"/>
      <c r="GT476" s="106"/>
      <c r="GU476" s="106"/>
      <c r="GV476" s="106"/>
      <c r="GW476" s="106"/>
      <c r="GX476" s="106"/>
      <c r="GY476" s="106"/>
      <c r="GZ476" s="106"/>
      <c r="HA476" s="106"/>
      <c r="HB476" s="106"/>
      <c r="HC476" s="106"/>
      <c r="HD476" s="106"/>
      <c r="HE476" s="106"/>
      <c r="HF476" s="106"/>
      <c r="HG476" s="106"/>
      <c r="HH476" s="106"/>
      <c r="HI476" s="106"/>
      <c r="HJ476" s="106"/>
      <c r="HK476" s="106"/>
      <c r="HL476" s="106"/>
      <c r="HM476" s="106"/>
      <c r="HN476" s="106"/>
      <c r="HO476" s="106"/>
      <c r="HP476" s="106"/>
      <c r="HQ476" s="106"/>
      <c r="HR476" s="106"/>
      <c r="HS476" s="106"/>
    </row>
    <row r="477" spans="1:244" s="203" customFormat="1" hidden="1">
      <c r="A477" s="97" t="s">
        <v>2763</v>
      </c>
      <c r="B477" s="97"/>
      <c r="C477" s="117" t="s">
        <v>924</v>
      </c>
      <c r="D477" s="136" t="s">
        <v>29</v>
      </c>
      <c r="E477" s="60">
        <v>272813.48</v>
      </c>
      <c r="F477" s="60">
        <v>195000</v>
      </c>
      <c r="G477" s="60">
        <v>202500</v>
      </c>
      <c r="H477" s="60">
        <v>210600</v>
      </c>
      <c r="I477" s="60">
        <v>221700</v>
      </c>
      <c r="J477" s="202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2"/>
      <c r="AT477" s="202"/>
      <c r="AU477" s="202"/>
      <c r="AV477" s="202"/>
      <c r="AW477" s="202"/>
      <c r="AX477" s="202"/>
      <c r="AY477" s="202"/>
      <c r="AZ477" s="202"/>
      <c r="BA477" s="202"/>
      <c r="BB477" s="202"/>
      <c r="BC477" s="202"/>
      <c r="BD477" s="202"/>
      <c r="BE477" s="202"/>
      <c r="BF477" s="202"/>
      <c r="BG477" s="202"/>
      <c r="BH477" s="202"/>
      <c r="BI477" s="202"/>
      <c r="BJ477" s="202"/>
      <c r="BK477" s="202"/>
      <c r="BL477" s="202"/>
      <c r="BM477" s="202"/>
      <c r="BN477" s="202"/>
      <c r="BO477" s="202"/>
      <c r="BP477" s="202"/>
      <c r="BQ477" s="202"/>
      <c r="BR477" s="202"/>
      <c r="BS477" s="202"/>
      <c r="BT477" s="202"/>
      <c r="BU477" s="202"/>
      <c r="BV477" s="202"/>
      <c r="BW477" s="202"/>
      <c r="BX477" s="202"/>
      <c r="BY477" s="202"/>
      <c r="BZ477" s="202"/>
      <c r="CA477" s="202"/>
      <c r="CB477" s="202"/>
      <c r="CC477" s="202"/>
      <c r="CD477" s="202"/>
      <c r="CE477" s="202"/>
      <c r="CF477" s="202"/>
      <c r="CG477" s="202"/>
      <c r="CH477" s="202"/>
      <c r="CI477" s="202"/>
      <c r="CJ477" s="202"/>
      <c r="CK477" s="202"/>
      <c r="CL477" s="202"/>
      <c r="CM477" s="202"/>
      <c r="CN477" s="202"/>
      <c r="CO477" s="202"/>
      <c r="CP477" s="202"/>
      <c r="CQ477" s="202"/>
      <c r="CR477" s="202"/>
      <c r="CS477" s="202"/>
      <c r="CT477" s="202"/>
      <c r="CU477" s="202"/>
      <c r="CV477" s="202"/>
      <c r="CW477" s="202"/>
      <c r="CX477" s="202"/>
      <c r="CY477" s="202"/>
      <c r="CZ477" s="202"/>
      <c r="DA477" s="202"/>
      <c r="DB477" s="202"/>
      <c r="DC477" s="202"/>
      <c r="DD477" s="202"/>
      <c r="DE477" s="202"/>
      <c r="DF477" s="202"/>
      <c r="DG477" s="202"/>
      <c r="DH477" s="202"/>
      <c r="DI477" s="202"/>
      <c r="DJ477" s="202"/>
      <c r="DK477" s="202"/>
      <c r="DL477" s="202"/>
      <c r="DM477" s="202"/>
      <c r="DN477" s="202"/>
      <c r="DO477" s="202"/>
      <c r="DP477" s="202"/>
      <c r="DQ477" s="202"/>
      <c r="DR477" s="202"/>
      <c r="DS477" s="202"/>
      <c r="DT477" s="202"/>
      <c r="DU477" s="202"/>
      <c r="DV477" s="202"/>
      <c r="DW477" s="202"/>
      <c r="DX477" s="202"/>
      <c r="DY477" s="202"/>
      <c r="DZ477" s="202"/>
      <c r="EA477" s="202"/>
      <c r="EB477" s="202"/>
      <c r="EC477" s="202"/>
      <c r="ED477" s="202"/>
      <c r="EE477" s="202"/>
      <c r="EF477" s="202"/>
      <c r="EG477" s="202"/>
      <c r="EH477" s="202"/>
      <c r="EI477" s="202"/>
      <c r="EJ477" s="202"/>
      <c r="EK477" s="202"/>
      <c r="EL477" s="202"/>
      <c r="EM477" s="202"/>
      <c r="EN477" s="202"/>
      <c r="EO477" s="202"/>
      <c r="EP477" s="202"/>
      <c r="EQ477" s="202"/>
      <c r="ER477" s="202"/>
      <c r="ES477" s="202"/>
      <c r="ET477" s="202"/>
      <c r="EU477" s="202"/>
      <c r="EV477" s="202"/>
      <c r="EW477" s="202"/>
      <c r="EX477" s="202"/>
      <c r="EY477" s="202"/>
      <c r="EZ477" s="202"/>
      <c r="FA477" s="202"/>
      <c r="FB477" s="202"/>
      <c r="FC477" s="202"/>
      <c r="FD477" s="202"/>
      <c r="FE477" s="202"/>
      <c r="FF477" s="202"/>
      <c r="FG477" s="202"/>
      <c r="FH477" s="202"/>
      <c r="FI477" s="202"/>
      <c r="FJ477" s="202"/>
      <c r="FK477" s="202"/>
      <c r="FL477" s="202"/>
      <c r="FM477" s="202"/>
      <c r="FN477" s="202"/>
      <c r="FO477" s="202"/>
      <c r="FP477" s="202"/>
      <c r="FQ477" s="202"/>
      <c r="FR477" s="202"/>
      <c r="FS477" s="202"/>
      <c r="FT477" s="202"/>
      <c r="FU477" s="202"/>
      <c r="FV477" s="202"/>
      <c r="FW477" s="202"/>
      <c r="FX477" s="202"/>
      <c r="FY477" s="202"/>
      <c r="FZ477" s="202"/>
      <c r="GA477" s="202"/>
      <c r="GB477" s="202"/>
      <c r="GC477" s="202"/>
      <c r="GD477" s="202"/>
      <c r="GE477" s="202"/>
      <c r="GF477" s="202"/>
      <c r="GG477" s="202"/>
      <c r="GH477" s="202"/>
      <c r="GI477" s="202"/>
      <c r="GJ477" s="202"/>
      <c r="GK477" s="202"/>
      <c r="GL477" s="202"/>
      <c r="GM477" s="202"/>
      <c r="GN477" s="202"/>
      <c r="GO477" s="202"/>
      <c r="GP477" s="202"/>
      <c r="GQ477" s="202"/>
      <c r="GR477" s="202"/>
      <c r="GS477" s="202"/>
      <c r="GT477" s="202"/>
      <c r="GU477" s="202"/>
      <c r="GV477" s="202"/>
      <c r="GW477" s="202"/>
      <c r="GX477" s="202"/>
      <c r="GY477" s="202"/>
      <c r="GZ477" s="202"/>
      <c r="HA477" s="202"/>
      <c r="HB477" s="202"/>
      <c r="HC477" s="202"/>
      <c r="HD477" s="202"/>
      <c r="HE477" s="202"/>
      <c r="HF477" s="202"/>
      <c r="HG477" s="202"/>
      <c r="HH477" s="202"/>
      <c r="HI477" s="202"/>
      <c r="HJ477" s="202"/>
      <c r="HK477" s="202"/>
      <c r="HL477" s="202"/>
      <c r="HM477" s="202"/>
      <c r="HN477" s="202"/>
      <c r="HO477" s="202"/>
      <c r="HP477" s="202"/>
      <c r="HQ477" s="202"/>
      <c r="HR477" s="202"/>
      <c r="HS477" s="202"/>
    </row>
    <row r="478" spans="1:244" s="203" customFormat="1" hidden="1">
      <c r="A478" s="97" t="s">
        <v>2764</v>
      </c>
      <c r="B478" s="97"/>
      <c r="C478" s="117" t="s">
        <v>2765</v>
      </c>
      <c r="D478" s="136" t="s">
        <v>1052</v>
      </c>
      <c r="E478" s="60">
        <v>16905.099999999999</v>
      </c>
      <c r="F478" s="60"/>
      <c r="G478" s="60"/>
      <c r="H478" s="60"/>
      <c r="I478" s="60"/>
      <c r="J478" s="202"/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  <c r="X478" s="202"/>
      <c r="Y478" s="202"/>
      <c r="Z478" s="202"/>
      <c r="AA478" s="202"/>
      <c r="AB478" s="202"/>
      <c r="AC478" s="202"/>
      <c r="AD478" s="202"/>
      <c r="AE478" s="202"/>
      <c r="AF478" s="202"/>
      <c r="AG478" s="202"/>
      <c r="AH478" s="202"/>
      <c r="AI478" s="202"/>
      <c r="AJ478" s="202"/>
      <c r="AK478" s="202"/>
      <c r="AL478" s="202"/>
      <c r="AM478" s="202"/>
      <c r="AN478" s="202"/>
      <c r="AO478" s="202"/>
      <c r="AP478" s="202"/>
      <c r="AQ478" s="202"/>
      <c r="AR478" s="202"/>
      <c r="AS478" s="202"/>
      <c r="AT478" s="202"/>
      <c r="AU478" s="202"/>
      <c r="AV478" s="202"/>
      <c r="AW478" s="202"/>
      <c r="AX478" s="202"/>
      <c r="AY478" s="202"/>
      <c r="AZ478" s="202"/>
      <c r="BA478" s="202"/>
      <c r="BB478" s="202"/>
      <c r="BC478" s="202"/>
      <c r="BD478" s="202"/>
      <c r="BE478" s="202"/>
      <c r="BF478" s="202"/>
      <c r="BG478" s="202"/>
      <c r="BH478" s="202"/>
      <c r="BI478" s="202"/>
      <c r="BJ478" s="202"/>
      <c r="BK478" s="202"/>
      <c r="BL478" s="202"/>
      <c r="BM478" s="202"/>
      <c r="BN478" s="202"/>
      <c r="BO478" s="202"/>
      <c r="BP478" s="202"/>
      <c r="BQ478" s="202"/>
      <c r="BR478" s="202"/>
      <c r="BS478" s="202"/>
      <c r="BT478" s="202"/>
      <c r="BU478" s="202"/>
      <c r="BV478" s="202"/>
      <c r="BW478" s="202"/>
      <c r="BX478" s="202"/>
      <c r="BY478" s="202"/>
      <c r="BZ478" s="202"/>
      <c r="CA478" s="202"/>
      <c r="CB478" s="202"/>
      <c r="CC478" s="202"/>
      <c r="CD478" s="202"/>
      <c r="CE478" s="202"/>
      <c r="CF478" s="202"/>
      <c r="CG478" s="202"/>
      <c r="CH478" s="202"/>
      <c r="CI478" s="202"/>
      <c r="CJ478" s="202"/>
      <c r="CK478" s="202"/>
      <c r="CL478" s="202"/>
      <c r="CM478" s="202"/>
      <c r="CN478" s="202"/>
      <c r="CO478" s="202"/>
      <c r="CP478" s="202"/>
      <c r="CQ478" s="202"/>
      <c r="CR478" s="202"/>
      <c r="CS478" s="202"/>
      <c r="CT478" s="202"/>
      <c r="CU478" s="202"/>
      <c r="CV478" s="202"/>
      <c r="CW478" s="202"/>
      <c r="CX478" s="202"/>
      <c r="CY478" s="202"/>
      <c r="CZ478" s="202"/>
      <c r="DA478" s="202"/>
      <c r="DB478" s="202"/>
      <c r="DC478" s="202"/>
      <c r="DD478" s="202"/>
      <c r="DE478" s="202"/>
      <c r="DF478" s="202"/>
      <c r="DG478" s="202"/>
      <c r="DH478" s="202"/>
      <c r="DI478" s="202"/>
      <c r="DJ478" s="202"/>
      <c r="DK478" s="202"/>
      <c r="DL478" s="202"/>
      <c r="DM478" s="202"/>
      <c r="DN478" s="202"/>
      <c r="DO478" s="202"/>
      <c r="DP478" s="202"/>
      <c r="DQ478" s="202"/>
      <c r="DR478" s="202"/>
      <c r="DS478" s="202"/>
      <c r="DT478" s="202"/>
      <c r="DU478" s="202"/>
      <c r="DV478" s="202"/>
      <c r="DW478" s="202"/>
      <c r="DX478" s="202"/>
      <c r="DY478" s="202"/>
      <c r="DZ478" s="202"/>
      <c r="EA478" s="202"/>
      <c r="EB478" s="202"/>
      <c r="EC478" s="202"/>
      <c r="ED478" s="202"/>
      <c r="EE478" s="202"/>
      <c r="EF478" s="202"/>
      <c r="EG478" s="202"/>
      <c r="EH478" s="202"/>
      <c r="EI478" s="202"/>
      <c r="EJ478" s="202"/>
      <c r="EK478" s="202"/>
      <c r="EL478" s="202"/>
      <c r="EM478" s="202"/>
      <c r="EN478" s="202"/>
      <c r="EO478" s="202"/>
      <c r="EP478" s="202"/>
      <c r="EQ478" s="202"/>
      <c r="ER478" s="202"/>
      <c r="ES478" s="202"/>
      <c r="ET478" s="202"/>
      <c r="EU478" s="202"/>
      <c r="EV478" s="202"/>
      <c r="EW478" s="202"/>
      <c r="EX478" s="202"/>
      <c r="EY478" s="202"/>
      <c r="EZ478" s="202"/>
      <c r="FA478" s="202"/>
      <c r="FB478" s="202"/>
      <c r="FC478" s="202"/>
      <c r="FD478" s="202"/>
      <c r="FE478" s="202"/>
      <c r="FF478" s="202"/>
      <c r="FG478" s="202"/>
      <c r="FH478" s="202"/>
      <c r="FI478" s="202"/>
      <c r="FJ478" s="202"/>
      <c r="FK478" s="202"/>
      <c r="FL478" s="202"/>
      <c r="FM478" s="202"/>
      <c r="FN478" s="202"/>
      <c r="FO478" s="202"/>
      <c r="FP478" s="202"/>
      <c r="FQ478" s="202"/>
      <c r="FR478" s="202"/>
      <c r="FS478" s="202"/>
      <c r="FT478" s="202"/>
      <c r="FU478" s="202"/>
      <c r="FV478" s="202"/>
      <c r="FW478" s="202"/>
      <c r="FX478" s="202"/>
      <c r="FY478" s="202"/>
      <c r="FZ478" s="202"/>
      <c r="GA478" s="202"/>
      <c r="GB478" s="202"/>
      <c r="GC478" s="202"/>
      <c r="GD478" s="202"/>
      <c r="GE478" s="202"/>
      <c r="GF478" s="202"/>
      <c r="GG478" s="202"/>
      <c r="GH478" s="202"/>
      <c r="GI478" s="202"/>
      <c r="GJ478" s="202"/>
      <c r="GK478" s="202"/>
      <c r="GL478" s="202"/>
      <c r="GM478" s="202"/>
      <c r="GN478" s="202"/>
      <c r="GO478" s="202"/>
      <c r="GP478" s="202"/>
      <c r="GQ478" s="202"/>
      <c r="GR478" s="202"/>
      <c r="GS478" s="202"/>
      <c r="GT478" s="202"/>
      <c r="GU478" s="202"/>
      <c r="GV478" s="202"/>
      <c r="GW478" s="202"/>
      <c r="GX478" s="202"/>
      <c r="GY478" s="202"/>
      <c r="GZ478" s="202"/>
      <c r="HA478" s="202"/>
      <c r="HB478" s="202"/>
      <c r="HC478" s="202"/>
      <c r="HD478" s="202"/>
      <c r="HE478" s="202"/>
      <c r="HF478" s="202"/>
      <c r="HG478" s="202"/>
      <c r="HH478" s="202"/>
      <c r="HI478" s="202"/>
      <c r="HJ478" s="202"/>
      <c r="HK478" s="202"/>
      <c r="HL478" s="202"/>
      <c r="HM478" s="202"/>
      <c r="HN478" s="202"/>
      <c r="HO478" s="202"/>
      <c r="HP478" s="202"/>
      <c r="HQ478" s="202"/>
      <c r="HR478" s="202"/>
      <c r="HS478" s="202"/>
    </row>
    <row r="479" spans="1:244" s="203" customFormat="1" hidden="1">
      <c r="A479" s="97" t="s">
        <v>2766</v>
      </c>
      <c r="B479" s="97"/>
      <c r="C479" s="117" t="s">
        <v>2767</v>
      </c>
      <c r="D479" s="136" t="s">
        <v>1710</v>
      </c>
      <c r="E479" s="60">
        <v>9183</v>
      </c>
      <c r="F479" s="60"/>
      <c r="G479" s="60"/>
      <c r="H479" s="60"/>
      <c r="I479" s="60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2"/>
      <c r="AT479" s="202"/>
      <c r="AU479" s="202"/>
      <c r="AV479" s="202"/>
      <c r="AW479" s="202"/>
      <c r="AX479" s="202"/>
      <c r="AY479" s="202"/>
      <c r="AZ479" s="202"/>
      <c r="BA479" s="202"/>
      <c r="BB479" s="202"/>
      <c r="BC479" s="202"/>
      <c r="BD479" s="202"/>
      <c r="BE479" s="202"/>
      <c r="BF479" s="202"/>
      <c r="BG479" s="202"/>
      <c r="BH479" s="202"/>
      <c r="BI479" s="202"/>
      <c r="BJ479" s="202"/>
      <c r="BK479" s="202"/>
      <c r="BL479" s="202"/>
      <c r="BM479" s="202"/>
      <c r="BN479" s="202"/>
      <c r="BO479" s="202"/>
      <c r="BP479" s="202"/>
      <c r="BQ479" s="202"/>
      <c r="BR479" s="202"/>
      <c r="BS479" s="202"/>
      <c r="BT479" s="202"/>
      <c r="BU479" s="202"/>
      <c r="BV479" s="202"/>
      <c r="BW479" s="202"/>
      <c r="BX479" s="202"/>
      <c r="BY479" s="202"/>
      <c r="BZ479" s="202"/>
      <c r="CA479" s="202"/>
      <c r="CB479" s="202"/>
      <c r="CC479" s="202"/>
      <c r="CD479" s="202"/>
      <c r="CE479" s="202"/>
      <c r="CF479" s="202"/>
      <c r="CG479" s="202"/>
      <c r="CH479" s="202"/>
      <c r="CI479" s="202"/>
      <c r="CJ479" s="202"/>
      <c r="CK479" s="202"/>
      <c r="CL479" s="202"/>
      <c r="CM479" s="202"/>
      <c r="CN479" s="202"/>
      <c r="CO479" s="202"/>
      <c r="CP479" s="202"/>
      <c r="CQ479" s="202"/>
      <c r="CR479" s="202"/>
      <c r="CS479" s="202"/>
      <c r="CT479" s="202"/>
      <c r="CU479" s="202"/>
      <c r="CV479" s="202"/>
      <c r="CW479" s="202"/>
      <c r="CX479" s="202"/>
      <c r="CY479" s="202"/>
      <c r="CZ479" s="202"/>
      <c r="DA479" s="202"/>
      <c r="DB479" s="202"/>
      <c r="DC479" s="202"/>
      <c r="DD479" s="202"/>
      <c r="DE479" s="202"/>
      <c r="DF479" s="202"/>
      <c r="DG479" s="202"/>
      <c r="DH479" s="202"/>
      <c r="DI479" s="202"/>
      <c r="DJ479" s="202"/>
      <c r="DK479" s="202"/>
      <c r="DL479" s="202"/>
      <c r="DM479" s="202"/>
      <c r="DN479" s="202"/>
      <c r="DO479" s="202"/>
      <c r="DP479" s="202"/>
      <c r="DQ479" s="202"/>
      <c r="DR479" s="202"/>
      <c r="DS479" s="202"/>
      <c r="DT479" s="202"/>
      <c r="DU479" s="202"/>
      <c r="DV479" s="202"/>
      <c r="DW479" s="202"/>
      <c r="DX479" s="202"/>
      <c r="DY479" s="202"/>
      <c r="DZ479" s="202"/>
      <c r="EA479" s="202"/>
      <c r="EB479" s="202"/>
      <c r="EC479" s="202"/>
      <c r="ED479" s="202"/>
      <c r="EE479" s="202"/>
      <c r="EF479" s="202"/>
      <c r="EG479" s="202"/>
      <c r="EH479" s="202"/>
      <c r="EI479" s="202"/>
      <c r="EJ479" s="202"/>
      <c r="EK479" s="202"/>
      <c r="EL479" s="202"/>
      <c r="EM479" s="202"/>
      <c r="EN479" s="202"/>
      <c r="EO479" s="202"/>
      <c r="EP479" s="202"/>
      <c r="EQ479" s="202"/>
      <c r="ER479" s="202"/>
      <c r="ES479" s="202"/>
      <c r="ET479" s="202"/>
      <c r="EU479" s="202"/>
      <c r="EV479" s="202"/>
      <c r="EW479" s="202"/>
      <c r="EX479" s="202"/>
      <c r="EY479" s="202"/>
      <c r="EZ479" s="202"/>
      <c r="FA479" s="202"/>
      <c r="FB479" s="202"/>
      <c r="FC479" s="202"/>
      <c r="FD479" s="202"/>
      <c r="FE479" s="202"/>
      <c r="FF479" s="202"/>
      <c r="FG479" s="202"/>
      <c r="FH479" s="202"/>
      <c r="FI479" s="202"/>
      <c r="FJ479" s="202"/>
      <c r="FK479" s="202"/>
      <c r="FL479" s="202"/>
      <c r="FM479" s="202"/>
      <c r="FN479" s="202"/>
      <c r="FO479" s="202"/>
      <c r="FP479" s="202"/>
      <c r="FQ479" s="202"/>
      <c r="FR479" s="202"/>
      <c r="FS479" s="202"/>
      <c r="FT479" s="202"/>
      <c r="FU479" s="202"/>
      <c r="FV479" s="202"/>
      <c r="FW479" s="202"/>
      <c r="FX479" s="202"/>
      <c r="FY479" s="202"/>
      <c r="FZ479" s="202"/>
      <c r="GA479" s="202"/>
      <c r="GB479" s="202"/>
      <c r="GC479" s="202"/>
      <c r="GD479" s="202"/>
      <c r="GE479" s="202"/>
      <c r="GF479" s="202"/>
      <c r="GG479" s="202"/>
      <c r="GH479" s="202"/>
      <c r="GI479" s="202"/>
      <c r="GJ479" s="202"/>
      <c r="GK479" s="202"/>
      <c r="GL479" s="202"/>
      <c r="GM479" s="202"/>
      <c r="GN479" s="202"/>
      <c r="GO479" s="202"/>
      <c r="GP479" s="202"/>
      <c r="GQ479" s="202"/>
      <c r="GR479" s="202"/>
      <c r="GS479" s="202"/>
      <c r="GT479" s="202"/>
      <c r="GU479" s="202"/>
      <c r="GV479" s="202"/>
      <c r="GW479" s="202"/>
      <c r="GX479" s="202"/>
      <c r="GY479" s="202"/>
      <c r="GZ479" s="202"/>
      <c r="HA479" s="202"/>
      <c r="HB479" s="202"/>
      <c r="HC479" s="202"/>
      <c r="HD479" s="202"/>
      <c r="HE479" s="202"/>
      <c r="HF479" s="202"/>
      <c r="HG479" s="202"/>
      <c r="HH479" s="202"/>
      <c r="HI479" s="202"/>
      <c r="HJ479" s="202"/>
      <c r="HK479" s="202"/>
      <c r="HL479" s="202"/>
      <c r="HM479" s="202"/>
      <c r="HN479" s="202"/>
      <c r="HO479" s="202"/>
      <c r="HP479" s="202"/>
      <c r="HQ479" s="202"/>
      <c r="HR479" s="202"/>
      <c r="HS479" s="202"/>
    </row>
    <row r="480" spans="1:244" s="203" customFormat="1" hidden="1">
      <c r="A480" s="97" t="s">
        <v>2768</v>
      </c>
      <c r="B480" s="97"/>
      <c r="C480" s="117" t="s">
        <v>2769</v>
      </c>
      <c r="D480" s="136" t="s">
        <v>1713</v>
      </c>
      <c r="E480" s="60">
        <v>6879.21</v>
      </c>
      <c r="F480" s="60"/>
      <c r="G480" s="60"/>
      <c r="H480" s="60"/>
      <c r="I480" s="60"/>
      <c r="J480" s="202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2"/>
      <c r="AT480" s="202"/>
      <c r="AU480" s="202"/>
      <c r="AV480" s="202"/>
      <c r="AW480" s="202"/>
      <c r="AX480" s="202"/>
      <c r="AY480" s="202"/>
      <c r="AZ480" s="202"/>
      <c r="BA480" s="202"/>
      <c r="BB480" s="202"/>
      <c r="BC480" s="202"/>
      <c r="BD480" s="202"/>
      <c r="BE480" s="202"/>
      <c r="BF480" s="202"/>
      <c r="BG480" s="202"/>
      <c r="BH480" s="202"/>
      <c r="BI480" s="202"/>
      <c r="BJ480" s="202"/>
      <c r="BK480" s="202"/>
      <c r="BL480" s="202"/>
      <c r="BM480" s="202"/>
      <c r="BN480" s="202"/>
      <c r="BO480" s="202"/>
      <c r="BP480" s="202"/>
      <c r="BQ480" s="202"/>
      <c r="BR480" s="202"/>
      <c r="BS480" s="202"/>
      <c r="BT480" s="202"/>
      <c r="BU480" s="202"/>
      <c r="BV480" s="202"/>
      <c r="BW480" s="202"/>
      <c r="BX480" s="202"/>
      <c r="BY480" s="202"/>
      <c r="BZ480" s="202"/>
      <c r="CA480" s="202"/>
      <c r="CB480" s="202"/>
      <c r="CC480" s="202"/>
      <c r="CD480" s="202"/>
      <c r="CE480" s="202"/>
      <c r="CF480" s="202"/>
      <c r="CG480" s="202"/>
      <c r="CH480" s="202"/>
      <c r="CI480" s="202"/>
      <c r="CJ480" s="202"/>
      <c r="CK480" s="202"/>
      <c r="CL480" s="202"/>
      <c r="CM480" s="202"/>
      <c r="CN480" s="202"/>
      <c r="CO480" s="202"/>
      <c r="CP480" s="202"/>
      <c r="CQ480" s="202"/>
      <c r="CR480" s="202"/>
      <c r="CS480" s="202"/>
      <c r="CT480" s="202"/>
      <c r="CU480" s="202"/>
      <c r="CV480" s="202"/>
      <c r="CW480" s="202"/>
      <c r="CX480" s="202"/>
      <c r="CY480" s="202"/>
      <c r="CZ480" s="202"/>
      <c r="DA480" s="202"/>
      <c r="DB480" s="202"/>
      <c r="DC480" s="202"/>
      <c r="DD480" s="202"/>
      <c r="DE480" s="202"/>
      <c r="DF480" s="202"/>
      <c r="DG480" s="202"/>
      <c r="DH480" s="202"/>
      <c r="DI480" s="202"/>
      <c r="DJ480" s="202"/>
      <c r="DK480" s="202"/>
      <c r="DL480" s="202"/>
      <c r="DM480" s="202"/>
      <c r="DN480" s="202"/>
      <c r="DO480" s="202"/>
      <c r="DP480" s="202"/>
      <c r="DQ480" s="202"/>
      <c r="DR480" s="202"/>
      <c r="DS480" s="202"/>
      <c r="DT480" s="202"/>
      <c r="DU480" s="202"/>
      <c r="DV480" s="202"/>
      <c r="DW480" s="202"/>
      <c r="DX480" s="202"/>
      <c r="DY480" s="202"/>
      <c r="DZ480" s="202"/>
      <c r="EA480" s="202"/>
      <c r="EB480" s="202"/>
      <c r="EC480" s="202"/>
      <c r="ED480" s="202"/>
      <c r="EE480" s="202"/>
      <c r="EF480" s="202"/>
      <c r="EG480" s="202"/>
      <c r="EH480" s="202"/>
      <c r="EI480" s="202"/>
      <c r="EJ480" s="202"/>
      <c r="EK480" s="202"/>
      <c r="EL480" s="202"/>
      <c r="EM480" s="202"/>
      <c r="EN480" s="202"/>
      <c r="EO480" s="202"/>
      <c r="EP480" s="202"/>
      <c r="EQ480" s="202"/>
      <c r="ER480" s="202"/>
      <c r="ES480" s="202"/>
      <c r="ET480" s="202"/>
      <c r="EU480" s="202"/>
      <c r="EV480" s="202"/>
      <c r="EW480" s="202"/>
      <c r="EX480" s="202"/>
      <c r="EY480" s="202"/>
      <c r="EZ480" s="202"/>
      <c r="FA480" s="202"/>
      <c r="FB480" s="202"/>
      <c r="FC480" s="202"/>
      <c r="FD480" s="202"/>
      <c r="FE480" s="202"/>
      <c r="FF480" s="202"/>
      <c r="FG480" s="202"/>
      <c r="FH480" s="202"/>
      <c r="FI480" s="202"/>
      <c r="FJ480" s="202"/>
      <c r="FK480" s="202"/>
      <c r="FL480" s="202"/>
      <c r="FM480" s="202"/>
      <c r="FN480" s="202"/>
      <c r="FO480" s="202"/>
      <c r="FP480" s="202"/>
      <c r="FQ480" s="202"/>
      <c r="FR480" s="202"/>
      <c r="FS480" s="202"/>
      <c r="FT480" s="202"/>
      <c r="FU480" s="202"/>
      <c r="FV480" s="202"/>
      <c r="FW480" s="202"/>
      <c r="FX480" s="202"/>
      <c r="FY480" s="202"/>
      <c r="FZ480" s="202"/>
      <c r="GA480" s="202"/>
      <c r="GB480" s="202"/>
      <c r="GC480" s="202"/>
      <c r="GD480" s="202"/>
      <c r="GE480" s="202"/>
      <c r="GF480" s="202"/>
      <c r="GG480" s="202"/>
      <c r="GH480" s="202"/>
      <c r="GI480" s="202"/>
      <c r="GJ480" s="202"/>
      <c r="GK480" s="202"/>
      <c r="GL480" s="202"/>
      <c r="GM480" s="202"/>
      <c r="GN480" s="202"/>
      <c r="GO480" s="202"/>
      <c r="GP480" s="202"/>
      <c r="GQ480" s="202"/>
      <c r="GR480" s="202"/>
      <c r="GS480" s="202"/>
      <c r="GT480" s="202"/>
      <c r="GU480" s="202"/>
      <c r="GV480" s="202"/>
      <c r="GW480" s="202"/>
      <c r="GX480" s="202"/>
      <c r="GY480" s="202"/>
      <c r="GZ480" s="202"/>
      <c r="HA480" s="202"/>
      <c r="HB480" s="202"/>
      <c r="HC480" s="202"/>
      <c r="HD480" s="202"/>
      <c r="HE480" s="202"/>
      <c r="HF480" s="202"/>
      <c r="HG480" s="202"/>
      <c r="HH480" s="202"/>
      <c r="HI480" s="202"/>
      <c r="HJ480" s="202"/>
      <c r="HK480" s="202"/>
      <c r="HL480" s="202"/>
      <c r="HM480" s="202"/>
      <c r="HN480" s="202"/>
      <c r="HO480" s="202"/>
      <c r="HP480" s="202"/>
      <c r="HQ480" s="202"/>
      <c r="HR480" s="202"/>
      <c r="HS480" s="202"/>
    </row>
    <row r="481" spans="1:244" s="203" customFormat="1" hidden="1">
      <c r="A481" s="97" t="s">
        <v>2770</v>
      </c>
      <c r="B481" s="97"/>
      <c r="C481" s="117" t="s">
        <v>2771</v>
      </c>
      <c r="D481" s="136" t="s">
        <v>1716</v>
      </c>
      <c r="E481" s="60">
        <v>43151.18</v>
      </c>
      <c r="F481" s="60"/>
      <c r="G481" s="60"/>
      <c r="H481" s="60"/>
      <c r="I481" s="60"/>
      <c r="J481" s="202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  <c r="AA481" s="202"/>
      <c r="AB481" s="202"/>
      <c r="AC481" s="202"/>
      <c r="AD481" s="202"/>
      <c r="AE481" s="202"/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/>
      <c r="AQ481" s="202"/>
      <c r="AR481" s="202"/>
      <c r="AS481" s="202"/>
      <c r="AT481" s="202"/>
      <c r="AU481" s="202"/>
      <c r="AV481" s="202"/>
      <c r="AW481" s="202"/>
      <c r="AX481" s="202"/>
      <c r="AY481" s="202"/>
      <c r="AZ481" s="202"/>
      <c r="BA481" s="202"/>
      <c r="BB481" s="202"/>
      <c r="BC481" s="202"/>
      <c r="BD481" s="202"/>
      <c r="BE481" s="202"/>
      <c r="BF481" s="202"/>
      <c r="BG481" s="202"/>
      <c r="BH481" s="202"/>
      <c r="BI481" s="202"/>
      <c r="BJ481" s="202"/>
      <c r="BK481" s="202"/>
      <c r="BL481" s="202"/>
      <c r="BM481" s="202"/>
      <c r="BN481" s="202"/>
      <c r="BO481" s="202"/>
      <c r="BP481" s="202"/>
      <c r="BQ481" s="202"/>
      <c r="BR481" s="202"/>
      <c r="BS481" s="202"/>
      <c r="BT481" s="202"/>
      <c r="BU481" s="202"/>
      <c r="BV481" s="202"/>
      <c r="BW481" s="202"/>
      <c r="BX481" s="202"/>
      <c r="BY481" s="202"/>
      <c r="BZ481" s="202"/>
      <c r="CA481" s="202"/>
      <c r="CB481" s="202"/>
      <c r="CC481" s="202"/>
      <c r="CD481" s="202"/>
      <c r="CE481" s="202"/>
      <c r="CF481" s="202"/>
      <c r="CG481" s="202"/>
      <c r="CH481" s="202"/>
      <c r="CI481" s="202"/>
      <c r="CJ481" s="202"/>
      <c r="CK481" s="202"/>
      <c r="CL481" s="202"/>
      <c r="CM481" s="202"/>
      <c r="CN481" s="202"/>
      <c r="CO481" s="202"/>
      <c r="CP481" s="202"/>
      <c r="CQ481" s="202"/>
      <c r="CR481" s="202"/>
      <c r="CS481" s="202"/>
      <c r="CT481" s="202"/>
      <c r="CU481" s="202"/>
      <c r="CV481" s="202"/>
      <c r="CW481" s="202"/>
      <c r="CX481" s="202"/>
      <c r="CY481" s="202"/>
      <c r="CZ481" s="202"/>
      <c r="DA481" s="202"/>
      <c r="DB481" s="202"/>
      <c r="DC481" s="202"/>
      <c r="DD481" s="202"/>
      <c r="DE481" s="202"/>
      <c r="DF481" s="202"/>
      <c r="DG481" s="202"/>
      <c r="DH481" s="202"/>
      <c r="DI481" s="202"/>
      <c r="DJ481" s="202"/>
      <c r="DK481" s="202"/>
      <c r="DL481" s="202"/>
      <c r="DM481" s="202"/>
      <c r="DN481" s="202"/>
      <c r="DO481" s="202"/>
      <c r="DP481" s="202"/>
      <c r="DQ481" s="202"/>
      <c r="DR481" s="202"/>
      <c r="DS481" s="202"/>
      <c r="DT481" s="202"/>
      <c r="DU481" s="202"/>
      <c r="DV481" s="202"/>
      <c r="DW481" s="202"/>
      <c r="DX481" s="202"/>
      <c r="DY481" s="202"/>
      <c r="DZ481" s="202"/>
      <c r="EA481" s="202"/>
      <c r="EB481" s="202"/>
      <c r="EC481" s="202"/>
      <c r="ED481" s="202"/>
      <c r="EE481" s="202"/>
      <c r="EF481" s="202"/>
      <c r="EG481" s="202"/>
      <c r="EH481" s="202"/>
      <c r="EI481" s="202"/>
      <c r="EJ481" s="202"/>
      <c r="EK481" s="202"/>
      <c r="EL481" s="202"/>
      <c r="EM481" s="202"/>
      <c r="EN481" s="202"/>
      <c r="EO481" s="202"/>
      <c r="EP481" s="202"/>
      <c r="EQ481" s="202"/>
      <c r="ER481" s="202"/>
      <c r="ES481" s="202"/>
      <c r="ET481" s="202"/>
      <c r="EU481" s="202"/>
      <c r="EV481" s="202"/>
      <c r="EW481" s="202"/>
      <c r="EX481" s="202"/>
      <c r="EY481" s="202"/>
      <c r="EZ481" s="202"/>
      <c r="FA481" s="202"/>
      <c r="FB481" s="202"/>
      <c r="FC481" s="202"/>
      <c r="FD481" s="202"/>
      <c r="FE481" s="202"/>
      <c r="FF481" s="202"/>
      <c r="FG481" s="202"/>
      <c r="FH481" s="202"/>
      <c r="FI481" s="202"/>
      <c r="FJ481" s="202"/>
      <c r="FK481" s="202"/>
      <c r="FL481" s="202"/>
      <c r="FM481" s="202"/>
      <c r="FN481" s="202"/>
      <c r="FO481" s="202"/>
      <c r="FP481" s="202"/>
      <c r="FQ481" s="202"/>
      <c r="FR481" s="202"/>
      <c r="FS481" s="202"/>
      <c r="FT481" s="202"/>
      <c r="FU481" s="202"/>
      <c r="FV481" s="202"/>
      <c r="FW481" s="202"/>
      <c r="FX481" s="202"/>
      <c r="FY481" s="202"/>
      <c r="FZ481" s="202"/>
      <c r="GA481" s="202"/>
      <c r="GB481" s="202"/>
      <c r="GC481" s="202"/>
      <c r="GD481" s="202"/>
      <c r="GE481" s="202"/>
      <c r="GF481" s="202"/>
      <c r="GG481" s="202"/>
      <c r="GH481" s="202"/>
      <c r="GI481" s="202"/>
      <c r="GJ481" s="202"/>
      <c r="GK481" s="202"/>
      <c r="GL481" s="202"/>
      <c r="GM481" s="202"/>
      <c r="GN481" s="202"/>
      <c r="GO481" s="202"/>
      <c r="GP481" s="202"/>
      <c r="GQ481" s="202"/>
      <c r="GR481" s="202"/>
      <c r="GS481" s="202"/>
      <c r="GT481" s="202"/>
      <c r="GU481" s="202"/>
      <c r="GV481" s="202"/>
      <c r="GW481" s="202"/>
      <c r="GX481" s="202"/>
      <c r="GY481" s="202"/>
      <c r="GZ481" s="202"/>
      <c r="HA481" s="202"/>
      <c r="HB481" s="202"/>
      <c r="HC481" s="202"/>
      <c r="HD481" s="202"/>
      <c r="HE481" s="202"/>
      <c r="HF481" s="202"/>
      <c r="HG481" s="202"/>
      <c r="HH481" s="202"/>
      <c r="HI481" s="202"/>
      <c r="HJ481" s="202"/>
      <c r="HK481" s="202"/>
      <c r="HL481" s="202"/>
      <c r="HM481" s="202"/>
      <c r="HN481" s="202"/>
      <c r="HO481" s="202"/>
      <c r="HP481" s="202"/>
      <c r="HQ481" s="202"/>
      <c r="HR481" s="202"/>
      <c r="HS481" s="202"/>
    </row>
    <row r="482" spans="1:244" s="20" customFormat="1" ht="21.75" customHeight="1">
      <c r="A482" s="99" t="s">
        <v>2772</v>
      </c>
      <c r="B482" s="99"/>
      <c r="C482" s="116" t="s">
        <v>2773</v>
      </c>
      <c r="D482" s="136"/>
      <c r="E482" s="58">
        <f>SUM(E483+E487)</f>
        <v>154698531.01999998</v>
      </c>
      <c r="F482" s="58">
        <f>SUM(F483+F487)</f>
        <v>167620673</v>
      </c>
      <c r="G482" s="58">
        <f>SUM(G483+G487)</f>
        <v>184659600</v>
      </c>
      <c r="H482" s="58">
        <f>SUM(H483+H487)</f>
        <v>172938700</v>
      </c>
      <c r="I482" s="58">
        <f>SUM(I483+I487)</f>
        <v>182017000</v>
      </c>
      <c r="HT482" s="106"/>
      <c r="HU482" s="106"/>
      <c r="HV482" s="106"/>
      <c r="HW482" s="106"/>
      <c r="HX482" s="106"/>
      <c r="HY482" s="106"/>
      <c r="HZ482" s="106"/>
      <c r="IA482" s="106"/>
      <c r="IB482" s="106"/>
      <c r="IC482" s="106"/>
      <c r="ID482" s="106"/>
      <c r="IE482" s="106"/>
      <c r="IF482" s="106"/>
      <c r="IG482" s="106"/>
      <c r="IH482" s="106"/>
      <c r="II482" s="106"/>
      <c r="IJ482" s="106"/>
    </row>
    <row r="483" spans="1:244" s="20" customFormat="1" ht="21.75" customHeight="1">
      <c r="A483" s="99" t="s">
        <v>2774</v>
      </c>
      <c r="B483" s="99" t="s">
        <v>2773</v>
      </c>
      <c r="C483" s="116" t="s">
        <v>2775</v>
      </c>
      <c r="D483" s="136"/>
      <c r="E483" s="58">
        <f>E484</f>
        <v>168887.01</v>
      </c>
      <c r="F483" s="58">
        <f>F484</f>
        <v>18000000</v>
      </c>
      <c r="G483" s="58">
        <f>G484</f>
        <v>18000000</v>
      </c>
      <c r="H483" s="58">
        <f>H484</f>
        <v>0</v>
      </c>
      <c r="I483" s="58">
        <f>I484</f>
        <v>0</v>
      </c>
      <c r="HT483" s="106"/>
      <c r="HU483" s="106"/>
      <c r="HV483" s="106"/>
      <c r="HW483" s="106"/>
      <c r="HX483" s="106"/>
      <c r="HY483" s="106"/>
      <c r="HZ483" s="106"/>
      <c r="IA483" s="106"/>
      <c r="IB483" s="106"/>
      <c r="IC483" s="106"/>
      <c r="ID483" s="106"/>
      <c r="IE483" s="106"/>
      <c r="IF483" s="106"/>
      <c r="IG483" s="106"/>
      <c r="IH483" s="106"/>
      <c r="II483" s="106"/>
      <c r="IJ483" s="106"/>
    </row>
    <row r="484" spans="1:244" s="20" customFormat="1" ht="21.75" customHeight="1">
      <c r="A484" s="99" t="s">
        <v>2776</v>
      </c>
      <c r="B484" s="99" t="s">
        <v>2777</v>
      </c>
      <c r="C484" s="116" t="s">
        <v>2778</v>
      </c>
      <c r="D484" s="136"/>
      <c r="E484" s="58">
        <f>E486+E485</f>
        <v>168887.01</v>
      </c>
      <c r="F484" s="58">
        <f>F486+F485</f>
        <v>18000000</v>
      </c>
      <c r="G484" s="58">
        <f>G486+G485</f>
        <v>18000000</v>
      </c>
      <c r="H484" s="58">
        <f>H486+H485</f>
        <v>0</v>
      </c>
      <c r="I484" s="58">
        <f>I486+I485</f>
        <v>0</v>
      </c>
      <c r="HT484" s="106"/>
      <c r="HU484" s="106"/>
      <c r="HV484" s="106"/>
      <c r="HW484" s="106"/>
      <c r="HX484" s="106"/>
      <c r="HY484" s="106"/>
      <c r="HZ484" s="106"/>
      <c r="IA484" s="106"/>
      <c r="IB484" s="106"/>
      <c r="IC484" s="106"/>
      <c r="ID484" s="106"/>
      <c r="IE484" s="106"/>
      <c r="IF484" s="106"/>
      <c r="IG484" s="106"/>
      <c r="IH484" s="106"/>
      <c r="II484" s="106"/>
      <c r="IJ484" s="106"/>
    </row>
    <row r="485" spans="1:244" s="20" customFormat="1" ht="12.75" customHeight="1">
      <c r="A485" s="97" t="s">
        <v>2779</v>
      </c>
      <c r="B485" s="97"/>
      <c r="C485" s="117" t="s">
        <v>2780</v>
      </c>
      <c r="D485" s="139" t="s">
        <v>2520</v>
      </c>
      <c r="E485" s="58">
        <v>168887.01</v>
      </c>
      <c r="F485" s="58"/>
      <c r="G485" s="58"/>
      <c r="H485" s="58"/>
      <c r="I485" s="58"/>
      <c r="HT485" s="106"/>
      <c r="HU485" s="106"/>
      <c r="HV485" s="106"/>
      <c r="HW485" s="106"/>
      <c r="HX485" s="106"/>
      <c r="HY485" s="106"/>
      <c r="HZ485" s="106"/>
      <c r="IA485" s="106"/>
      <c r="IB485" s="106"/>
      <c r="IC485" s="106"/>
      <c r="ID485" s="106"/>
      <c r="IE485" s="106"/>
      <c r="IF485" s="106"/>
      <c r="IG485" s="106"/>
      <c r="IH485" s="106"/>
      <c r="II485" s="106"/>
      <c r="IJ485" s="106"/>
    </row>
    <row r="486" spans="1:244" s="203" customFormat="1">
      <c r="A486" s="97" t="s">
        <v>2781</v>
      </c>
      <c r="B486" s="97"/>
      <c r="C486" s="117" t="s">
        <v>2782</v>
      </c>
      <c r="D486" s="139" t="s">
        <v>2508</v>
      </c>
      <c r="E486" s="60"/>
      <c r="F486" s="60">
        <v>18000000</v>
      </c>
      <c r="G486" s="60">
        <v>18000000</v>
      </c>
      <c r="H486" s="60"/>
      <c r="I486" s="60"/>
      <c r="J486" s="202"/>
      <c r="K486" s="202"/>
      <c r="L486" s="202"/>
      <c r="M486" s="202"/>
      <c r="N486" s="202"/>
      <c r="O486" s="202"/>
      <c r="P486" s="202"/>
      <c r="Q486" s="202"/>
      <c r="R486" s="202"/>
      <c r="S486" s="202"/>
      <c r="T486" s="202"/>
      <c r="U486" s="202"/>
      <c r="V486" s="202"/>
      <c r="W486" s="202"/>
      <c r="X486" s="202"/>
      <c r="Y486" s="202"/>
      <c r="Z486" s="202"/>
      <c r="AA486" s="202"/>
      <c r="AB486" s="202"/>
      <c r="AC486" s="202"/>
      <c r="AD486" s="202"/>
      <c r="AE486" s="202"/>
      <c r="AF486" s="202"/>
      <c r="AG486" s="202"/>
      <c r="AH486" s="202"/>
      <c r="AI486" s="202"/>
      <c r="AJ486" s="202"/>
      <c r="AK486" s="202"/>
      <c r="AL486" s="202"/>
      <c r="AM486" s="202"/>
      <c r="AN486" s="202"/>
      <c r="AO486" s="202"/>
      <c r="AP486" s="202"/>
      <c r="AQ486" s="202"/>
      <c r="AR486" s="202"/>
      <c r="AS486" s="202"/>
      <c r="AT486" s="202"/>
      <c r="AU486" s="202"/>
      <c r="AV486" s="202"/>
      <c r="AW486" s="202"/>
      <c r="AX486" s="202"/>
      <c r="AY486" s="202"/>
      <c r="AZ486" s="202"/>
      <c r="BA486" s="202"/>
      <c r="BB486" s="202"/>
      <c r="BC486" s="202"/>
      <c r="BD486" s="202"/>
      <c r="BE486" s="202"/>
      <c r="BF486" s="202"/>
      <c r="BG486" s="202"/>
      <c r="BH486" s="202"/>
      <c r="BI486" s="202"/>
      <c r="BJ486" s="202"/>
      <c r="BK486" s="202"/>
      <c r="BL486" s="202"/>
      <c r="BM486" s="202"/>
      <c r="BN486" s="202"/>
      <c r="BO486" s="202"/>
      <c r="BP486" s="202"/>
      <c r="BQ486" s="202"/>
      <c r="BR486" s="202"/>
      <c r="BS486" s="202"/>
      <c r="BT486" s="202"/>
      <c r="BU486" s="202"/>
      <c r="BV486" s="202"/>
      <c r="BW486" s="202"/>
      <c r="BX486" s="202"/>
      <c r="BY486" s="202"/>
      <c r="BZ486" s="202"/>
      <c r="CA486" s="202"/>
      <c r="CB486" s="202"/>
      <c r="CC486" s="202"/>
      <c r="CD486" s="202"/>
      <c r="CE486" s="202"/>
      <c r="CF486" s="202"/>
      <c r="CG486" s="202"/>
      <c r="CH486" s="202"/>
      <c r="CI486" s="202"/>
      <c r="CJ486" s="202"/>
      <c r="CK486" s="202"/>
      <c r="CL486" s="202"/>
      <c r="CM486" s="202"/>
      <c r="CN486" s="202"/>
      <c r="CO486" s="202"/>
      <c r="CP486" s="202"/>
      <c r="CQ486" s="202"/>
      <c r="CR486" s="202"/>
      <c r="CS486" s="202"/>
      <c r="CT486" s="202"/>
      <c r="CU486" s="202"/>
      <c r="CV486" s="202"/>
      <c r="CW486" s="202"/>
      <c r="CX486" s="202"/>
      <c r="CY486" s="202"/>
      <c r="CZ486" s="202"/>
      <c r="DA486" s="202"/>
      <c r="DB486" s="202"/>
      <c r="DC486" s="202"/>
      <c r="DD486" s="202"/>
      <c r="DE486" s="202"/>
      <c r="DF486" s="202"/>
      <c r="DG486" s="202"/>
      <c r="DH486" s="202"/>
      <c r="DI486" s="202"/>
      <c r="DJ486" s="202"/>
      <c r="DK486" s="202"/>
      <c r="DL486" s="202"/>
      <c r="DM486" s="202"/>
      <c r="DN486" s="202"/>
      <c r="DO486" s="202"/>
      <c r="DP486" s="202"/>
      <c r="DQ486" s="202"/>
      <c r="DR486" s="202"/>
      <c r="DS486" s="202"/>
      <c r="DT486" s="202"/>
      <c r="DU486" s="202"/>
      <c r="DV486" s="202"/>
      <c r="DW486" s="202"/>
      <c r="DX486" s="202"/>
      <c r="DY486" s="202"/>
      <c r="DZ486" s="202"/>
      <c r="EA486" s="202"/>
      <c r="EB486" s="202"/>
      <c r="EC486" s="202"/>
      <c r="ED486" s="202"/>
      <c r="EE486" s="202"/>
      <c r="EF486" s="202"/>
      <c r="EG486" s="202"/>
      <c r="EH486" s="202"/>
      <c r="EI486" s="202"/>
      <c r="EJ486" s="202"/>
      <c r="EK486" s="202"/>
      <c r="EL486" s="202"/>
      <c r="EM486" s="202"/>
      <c r="EN486" s="202"/>
      <c r="EO486" s="202"/>
      <c r="EP486" s="202"/>
      <c r="EQ486" s="202"/>
      <c r="ER486" s="202"/>
      <c r="ES486" s="202"/>
      <c r="ET486" s="202"/>
      <c r="EU486" s="202"/>
      <c r="EV486" s="202"/>
      <c r="EW486" s="202"/>
      <c r="EX486" s="202"/>
      <c r="EY486" s="202"/>
      <c r="EZ486" s="202"/>
      <c r="FA486" s="202"/>
      <c r="FB486" s="202"/>
      <c r="FC486" s="202"/>
      <c r="FD486" s="202"/>
      <c r="FE486" s="202"/>
      <c r="FF486" s="202"/>
      <c r="FG486" s="202"/>
      <c r="FH486" s="202"/>
      <c r="FI486" s="202"/>
      <c r="FJ486" s="202"/>
      <c r="FK486" s="202"/>
      <c r="FL486" s="202"/>
      <c r="FM486" s="202"/>
      <c r="FN486" s="202"/>
      <c r="FO486" s="202"/>
      <c r="FP486" s="202"/>
      <c r="FQ486" s="202"/>
      <c r="FR486" s="202"/>
      <c r="FS486" s="202"/>
      <c r="FT486" s="202"/>
      <c r="FU486" s="202"/>
      <c r="FV486" s="202"/>
      <c r="FW486" s="202"/>
      <c r="FX486" s="202"/>
      <c r="FY486" s="202"/>
      <c r="FZ486" s="202"/>
      <c r="GA486" s="202"/>
      <c r="GB486" s="202"/>
      <c r="GC486" s="202"/>
      <c r="GD486" s="202"/>
      <c r="GE486" s="202"/>
      <c r="GF486" s="202"/>
      <c r="GG486" s="202"/>
      <c r="GH486" s="202"/>
      <c r="GI486" s="202"/>
      <c r="GJ486" s="202"/>
      <c r="GK486" s="202"/>
      <c r="GL486" s="202"/>
      <c r="GM486" s="202"/>
      <c r="GN486" s="202"/>
      <c r="GO486" s="202"/>
      <c r="GP486" s="202"/>
      <c r="GQ486" s="202"/>
      <c r="GR486" s="202"/>
      <c r="GS486" s="202"/>
      <c r="GT486" s="202"/>
      <c r="GU486" s="202"/>
      <c r="GV486" s="202"/>
      <c r="GW486" s="202"/>
      <c r="GX486" s="202"/>
      <c r="GY486" s="202"/>
      <c r="GZ486" s="202"/>
      <c r="HA486" s="202"/>
      <c r="HB486" s="202"/>
      <c r="HC486" s="202"/>
      <c r="HD486" s="202"/>
      <c r="HE486" s="202"/>
      <c r="HF486" s="202"/>
      <c r="HG486" s="202"/>
      <c r="HH486" s="202"/>
      <c r="HI486" s="202"/>
      <c r="HJ486" s="202"/>
      <c r="HK486" s="202"/>
      <c r="HL486" s="202"/>
      <c r="HM486" s="202"/>
      <c r="HN486" s="202"/>
      <c r="HO486" s="202"/>
      <c r="HP486" s="202"/>
      <c r="HQ486" s="202"/>
      <c r="HR486" s="202"/>
      <c r="HS486" s="202"/>
    </row>
    <row r="487" spans="1:244" ht="18.75" customHeight="1">
      <c r="A487" s="99" t="s">
        <v>2783</v>
      </c>
      <c r="B487" s="99"/>
      <c r="C487" s="116" t="s">
        <v>2784</v>
      </c>
      <c r="D487" s="136"/>
      <c r="E487" s="58">
        <f>SUM(E488+E509+E538+E529+E534)</f>
        <v>154529644.00999999</v>
      </c>
      <c r="F487" s="58">
        <f>SUM(F488+F509+F538+F529+F534)</f>
        <v>149620673</v>
      </c>
      <c r="G487" s="58">
        <f>SUM(G488+G509+G538+G529+G534)</f>
        <v>166659600</v>
      </c>
      <c r="H487" s="58">
        <f>SUM(H488+H509+H538+H529+H534)</f>
        <v>172938700</v>
      </c>
      <c r="I487" s="58">
        <f>SUM(I488+I509+I538+I529+I534)</f>
        <v>182017000</v>
      </c>
    </row>
    <row r="488" spans="1:244" s="107" customFormat="1" ht="18.75" customHeight="1">
      <c r="A488" s="99" t="s">
        <v>2785</v>
      </c>
      <c r="B488" s="99"/>
      <c r="C488" s="116" t="s">
        <v>932</v>
      </c>
      <c r="D488" s="136"/>
      <c r="E488" s="58">
        <f>SUM(E490+E496+E502+E507)</f>
        <v>144996902.32999998</v>
      </c>
      <c r="F488" s="58">
        <f>SUM(F490+F496+F502+F508)</f>
        <v>138230000</v>
      </c>
      <c r="G488" s="58">
        <f>SUM(G490+G496+G502+G508)</f>
        <v>154827000</v>
      </c>
      <c r="H488" s="58">
        <f>SUM(H490+H496+H502+H508)</f>
        <v>160633000</v>
      </c>
      <c r="I488" s="58">
        <f>SUM(I490+I496+I502+I508)</f>
        <v>169066000</v>
      </c>
      <c r="HT488" s="106"/>
      <c r="HU488" s="106"/>
      <c r="HV488" s="106"/>
      <c r="HW488" s="106"/>
      <c r="HX488" s="106"/>
      <c r="HY488" s="106"/>
      <c r="HZ488" s="106"/>
      <c r="IA488" s="106"/>
      <c r="IB488" s="106"/>
      <c r="IC488" s="106"/>
      <c r="ID488" s="106"/>
      <c r="IE488" s="106"/>
      <c r="IF488" s="106"/>
      <c r="IG488" s="106"/>
      <c r="IH488" s="106"/>
      <c r="II488" s="106"/>
      <c r="IJ488" s="106"/>
    </row>
    <row r="489" spans="1:244" s="107" customFormat="1" ht="18.75" customHeight="1">
      <c r="A489" s="99" t="s">
        <v>2786</v>
      </c>
      <c r="B489" s="99"/>
      <c r="C489" s="116" t="s">
        <v>2787</v>
      </c>
      <c r="D489" s="136"/>
      <c r="E489" s="58">
        <f>E490</f>
        <v>100474603.03</v>
      </c>
      <c r="F489" s="58">
        <f>F490</f>
        <v>92230000</v>
      </c>
      <c r="G489" s="58">
        <f>G490</f>
        <v>104493000</v>
      </c>
      <c r="H489" s="58">
        <f>H490</f>
        <v>108411000</v>
      </c>
      <c r="I489" s="58">
        <f>I490</f>
        <v>114102000</v>
      </c>
      <c r="HT489" s="106"/>
      <c r="HU489" s="106"/>
      <c r="HV489" s="106"/>
      <c r="HW489" s="106"/>
      <c r="HX489" s="106"/>
      <c r="HY489" s="106"/>
      <c r="HZ489" s="106"/>
      <c r="IA489" s="106"/>
      <c r="IB489" s="106"/>
      <c r="IC489" s="106"/>
      <c r="ID489" s="106"/>
      <c r="IE489" s="106"/>
      <c r="IF489" s="106"/>
      <c r="IG489" s="106"/>
      <c r="IH489" s="106"/>
      <c r="II489" s="106"/>
      <c r="IJ489" s="106"/>
    </row>
    <row r="490" spans="1:244" s="107" customFormat="1" ht="18.75" customHeight="1">
      <c r="A490" s="99" t="s">
        <v>2788</v>
      </c>
      <c r="B490" s="99"/>
      <c r="C490" s="116" t="s">
        <v>2789</v>
      </c>
      <c r="D490" s="136"/>
      <c r="E490" s="58">
        <f>SUM(E491:E494)</f>
        <v>100474603.03</v>
      </c>
      <c r="F490" s="58">
        <f>SUM(F491:F494)</f>
        <v>92230000</v>
      </c>
      <c r="G490" s="58">
        <f>SUM(G491:G494)</f>
        <v>104493000</v>
      </c>
      <c r="H490" s="58">
        <f>SUM(H491:H494)</f>
        <v>108411000</v>
      </c>
      <c r="I490" s="58">
        <f>SUM(I491:I494)</f>
        <v>114102000</v>
      </c>
      <c r="HT490" s="106"/>
      <c r="HU490" s="106"/>
      <c r="HV490" s="106"/>
      <c r="HW490" s="106"/>
      <c r="HX490" s="106"/>
      <c r="HY490" s="106"/>
      <c r="HZ490" s="106"/>
      <c r="IA490" s="106"/>
      <c r="IB490" s="106"/>
      <c r="IC490" s="106"/>
      <c r="ID490" s="106"/>
      <c r="IE490" s="106"/>
      <c r="IF490" s="106"/>
      <c r="IG490" s="106"/>
      <c r="IH490" s="106"/>
      <c r="II490" s="106"/>
      <c r="IJ490" s="106"/>
    </row>
    <row r="491" spans="1:244" s="138" customFormat="1" ht="15" customHeight="1">
      <c r="A491" s="97" t="s">
        <v>2790</v>
      </c>
      <c r="B491" s="97"/>
      <c r="C491" s="117" t="s">
        <v>2791</v>
      </c>
      <c r="D491" s="136" t="s">
        <v>29</v>
      </c>
      <c r="E491" s="60">
        <v>60284761.810000002</v>
      </c>
      <c r="F491" s="60">
        <v>55338000</v>
      </c>
      <c r="G491" s="60">
        <v>62695800</v>
      </c>
      <c r="H491" s="60">
        <v>65046600</v>
      </c>
      <c r="I491" s="60">
        <v>68461200</v>
      </c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0"/>
      <c r="AE491" s="140"/>
      <c r="AF491" s="140"/>
      <c r="AG491" s="140"/>
      <c r="AH491" s="140"/>
      <c r="AI491" s="140"/>
      <c r="AJ491" s="140"/>
      <c r="AK491" s="140"/>
      <c r="AL491" s="140"/>
      <c r="AM491" s="140"/>
      <c r="AN491" s="140"/>
      <c r="AO491" s="140"/>
      <c r="AP491" s="140"/>
      <c r="AQ491" s="140"/>
      <c r="AR491" s="140"/>
      <c r="AS491" s="140"/>
      <c r="AT491" s="140"/>
      <c r="AU491" s="140"/>
      <c r="AV491" s="140"/>
      <c r="AW491" s="140"/>
      <c r="AX491" s="140"/>
      <c r="AY491" s="140"/>
      <c r="AZ491" s="140"/>
      <c r="BA491" s="140"/>
      <c r="BB491" s="140"/>
      <c r="BC491" s="140"/>
      <c r="BD491" s="140"/>
      <c r="BE491" s="140"/>
      <c r="BF491" s="140"/>
      <c r="BG491" s="140"/>
      <c r="BH491" s="140"/>
      <c r="BI491" s="140"/>
      <c r="BJ491" s="140"/>
      <c r="BK491" s="140"/>
      <c r="BL491" s="140"/>
      <c r="BM491" s="140"/>
      <c r="BN491" s="140"/>
      <c r="BO491" s="140"/>
      <c r="BP491" s="140"/>
      <c r="BQ491" s="140"/>
      <c r="BR491" s="140"/>
      <c r="BS491" s="140"/>
      <c r="BT491" s="140"/>
      <c r="BU491" s="140"/>
      <c r="BV491" s="140"/>
      <c r="BW491" s="140"/>
      <c r="BX491" s="140"/>
      <c r="BY491" s="140"/>
      <c r="BZ491" s="140"/>
      <c r="CA491" s="140"/>
      <c r="CB491" s="140"/>
      <c r="CC491" s="140"/>
      <c r="CD491" s="140"/>
      <c r="CE491" s="140"/>
      <c r="CF491" s="140"/>
      <c r="CG491" s="140"/>
      <c r="CH491" s="140"/>
      <c r="CI491" s="140"/>
      <c r="CJ491" s="140"/>
      <c r="CK491" s="140"/>
      <c r="CL491" s="140"/>
      <c r="CM491" s="140"/>
      <c r="CN491" s="140"/>
      <c r="CO491" s="140"/>
      <c r="CP491" s="140"/>
      <c r="CQ491" s="140"/>
      <c r="CR491" s="140"/>
      <c r="CS491" s="140"/>
      <c r="CT491" s="140"/>
      <c r="CU491" s="140"/>
      <c r="CV491" s="140"/>
      <c r="CW491" s="140"/>
      <c r="CX491" s="140"/>
      <c r="CY491" s="140"/>
      <c r="CZ491" s="140"/>
      <c r="DA491" s="140"/>
      <c r="DB491" s="140"/>
      <c r="DC491" s="140"/>
      <c r="DD491" s="140"/>
      <c r="DE491" s="140"/>
      <c r="DF491" s="140"/>
      <c r="DG491" s="140"/>
      <c r="DH491" s="140"/>
      <c r="DI491" s="140"/>
      <c r="DJ491" s="140"/>
      <c r="DK491" s="140"/>
      <c r="DL491" s="140"/>
      <c r="DM491" s="140"/>
      <c r="DN491" s="140"/>
      <c r="DO491" s="140"/>
      <c r="DP491" s="140"/>
      <c r="DQ491" s="140"/>
      <c r="DR491" s="140"/>
      <c r="DS491" s="140"/>
      <c r="DT491" s="140"/>
      <c r="DU491" s="140"/>
      <c r="DV491" s="140"/>
      <c r="DW491" s="140"/>
      <c r="DX491" s="140"/>
      <c r="DY491" s="140"/>
      <c r="DZ491" s="140"/>
      <c r="EA491" s="140"/>
      <c r="EB491" s="140"/>
      <c r="EC491" s="140"/>
      <c r="ED491" s="140"/>
      <c r="EE491" s="140"/>
      <c r="EF491" s="140"/>
      <c r="EG491" s="140"/>
      <c r="EH491" s="140"/>
      <c r="EI491" s="140"/>
      <c r="EJ491" s="140"/>
      <c r="EK491" s="140"/>
      <c r="EL491" s="140"/>
      <c r="EM491" s="140"/>
      <c r="EN491" s="140"/>
      <c r="EO491" s="140"/>
      <c r="EP491" s="140"/>
      <c r="EQ491" s="140"/>
      <c r="ER491" s="140"/>
      <c r="ES491" s="140"/>
      <c r="ET491" s="140"/>
      <c r="EU491" s="140"/>
      <c r="EV491" s="140"/>
      <c r="EW491" s="140"/>
      <c r="EX491" s="140"/>
      <c r="EY491" s="140"/>
      <c r="EZ491" s="140"/>
      <c r="FA491" s="140"/>
      <c r="FB491" s="140"/>
      <c r="FC491" s="140"/>
      <c r="FD491" s="140"/>
      <c r="FE491" s="140"/>
      <c r="FF491" s="140"/>
      <c r="FG491" s="140"/>
      <c r="FH491" s="140"/>
      <c r="FI491" s="140"/>
      <c r="FJ491" s="140"/>
      <c r="FK491" s="140"/>
      <c r="FL491" s="140"/>
      <c r="FM491" s="140"/>
      <c r="FN491" s="140"/>
      <c r="FO491" s="140"/>
      <c r="FP491" s="140"/>
      <c r="FQ491" s="140"/>
      <c r="FR491" s="140"/>
      <c r="FS491" s="140"/>
      <c r="FT491" s="140"/>
      <c r="FU491" s="140"/>
      <c r="FV491" s="140"/>
      <c r="FW491" s="140"/>
      <c r="FX491" s="140"/>
      <c r="FY491" s="140"/>
      <c r="FZ491" s="140"/>
      <c r="GA491" s="140"/>
      <c r="GB491" s="140"/>
      <c r="GC491" s="140"/>
      <c r="GD491" s="140"/>
      <c r="GE491" s="140"/>
      <c r="GF491" s="140"/>
      <c r="GG491" s="140"/>
      <c r="GH491" s="140"/>
      <c r="GI491" s="140"/>
      <c r="GJ491" s="140"/>
      <c r="GK491" s="140"/>
      <c r="GL491" s="140"/>
      <c r="GM491" s="140"/>
      <c r="GN491" s="140"/>
      <c r="GO491" s="140"/>
      <c r="GP491" s="140"/>
      <c r="GQ491" s="140"/>
      <c r="GR491" s="140"/>
      <c r="GS491" s="140"/>
      <c r="GT491" s="140"/>
      <c r="GU491" s="140"/>
      <c r="GV491" s="140"/>
      <c r="GW491" s="140"/>
      <c r="GX491" s="140"/>
      <c r="GY491" s="140"/>
      <c r="GZ491" s="140"/>
      <c r="HA491" s="140"/>
      <c r="HB491" s="140"/>
      <c r="HC491" s="140"/>
      <c r="HD491" s="140"/>
      <c r="HE491" s="140"/>
      <c r="HF491" s="140"/>
      <c r="HG491" s="140"/>
      <c r="HH491" s="140"/>
      <c r="HI491" s="140"/>
      <c r="HJ491" s="140"/>
      <c r="HK491" s="140"/>
      <c r="HL491" s="140"/>
      <c r="HM491" s="140"/>
      <c r="HN491" s="140"/>
      <c r="HO491" s="140"/>
      <c r="HP491" s="140"/>
      <c r="HQ491" s="140"/>
      <c r="HR491" s="140"/>
      <c r="HS491" s="140"/>
    </row>
    <row r="492" spans="1:244" s="138" customFormat="1" ht="15" customHeight="1">
      <c r="A492" s="97" t="s">
        <v>2792</v>
      </c>
      <c r="B492" s="97"/>
      <c r="C492" s="117" t="s">
        <v>2793</v>
      </c>
      <c r="D492" s="136" t="s">
        <v>32</v>
      </c>
      <c r="E492" s="60">
        <v>5023730.1500000004</v>
      </c>
      <c r="F492" s="60">
        <v>4611500</v>
      </c>
      <c r="G492" s="60">
        <v>5224650</v>
      </c>
      <c r="H492" s="60">
        <v>5420550</v>
      </c>
      <c r="I492" s="60">
        <v>5705100</v>
      </c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  <c r="AJ492" s="140"/>
      <c r="AK492" s="140"/>
      <c r="AL492" s="140"/>
      <c r="AM492" s="140"/>
      <c r="AN492" s="140"/>
      <c r="AO492" s="140"/>
      <c r="AP492" s="140"/>
      <c r="AQ492" s="140"/>
      <c r="AR492" s="140"/>
      <c r="AS492" s="140"/>
      <c r="AT492" s="140"/>
      <c r="AU492" s="140"/>
      <c r="AV492" s="140"/>
      <c r="AW492" s="140"/>
      <c r="AX492" s="140"/>
      <c r="AY492" s="140"/>
      <c r="AZ492" s="140"/>
      <c r="BA492" s="140"/>
      <c r="BB492" s="140"/>
      <c r="BC492" s="140"/>
      <c r="BD492" s="140"/>
      <c r="BE492" s="140"/>
      <c r="BF492" s="140"/>
      <c r="BG492" s="140"/>
      <c r="BH492" s="140"/>
      <c r="BI492" s="140"/>
      <c r="BJ492" s="140"/>
      <c r="BK492" s="140"/>
      <c r="BL492" s="140"/>
      <c r="BM492" s="140"/>
      <c r="BN492" s="140"/>
      <c r="BO492" s="140"/>
      <c r="BP492" s="140"/>
      <c r="BQ492" s="140"/>
      <c r="BR492" s="140"/>
      <c r="BS492" s="140"/>
      <c r="BT492" s="140"/>
      <c r="BU492" s="140"/>
      <c r="BV492" s="140"/>
      <c r="BW492" s="140"/>
      <c r="BX492" s="140"/>
      <c r="BY492" s="140"/>
      <c r="BZ492" s="140"/>
      <c r="CA492" s="140"/>
      <c r="CB492" s="140"/>
      <c r="CC492" s="140"/>
      <c r="CD492" s="140"/>
      <c r="CE492" s="140"/>
      <c r="CF492" s="140"/>
      <c r="CG492" s="140"/>
      <c r="CH492" s="140"/>
      <c r="CI492" s="140"/>
      <c r="CJ492" s="140"/>
      <c r="CK492" s="140"/>
      <c r="CL492" s="140"/>
      <c r="CM492" s="140"/>
      <c r="CN492" s="140"/>
      <c r="CO492" s="140"/>
      <c r="CP492" s="140"/>
      <c r="CQ492" s="140"/>
      <c r="CR492" s="140"/>
      <c r="CS492" s="140"/>
      <c r="CT492" s="140"/>
      <c r="CU492" s="140"/>
      <c r="CV492" s="140"/>
      <c r="CW492" s="140"/>
      <c r="CX492" s="140"/>
      <c r="CY492" s="140"/>
      <c r="CZ492" s="140"/>
      <c r="DA492" s="140"/>
      <c r="DB492" s="140"/>
      <c r="DC492" s="140"/>
      <c r="DD492" s="140"/>
      <c r="DE492" s="140"/>
      <c r="DF492" s="140"/>
      <c r="DG492" s="140"/>
      <c r="DH492" s="140"/>
      <c r="DI492" s="140"/>
      <c r="DJ492" s="140"/>
      <c r="DK492" s="140"/>
      <c r="DL492" s="140"/>
      <c r="DM492" s="140"/>
      <c r="DN492" s="140"/>
      <c r="DO492" s="140"/>
      <c r="DP492" s="140"/>
      <c r="DQ492" s="140"/>
      <c r="DR492" s="140"/>
      <c r="DS492" s="140"/>
      <c r="DT492" s="140"/>
      <c r="DU492" s="140"/>
      <c r="DV492" s="140"/>
      <c r="DW492" s="140"/>
      <c r="DX492" s="140"/>
      <c r="DY492" s="140"/>
      <c r="DZ492" s="140"/>
      <c r="EA492" s="140"/>
      <c r="EB492" s="140"/>
      <c r="EC492" s="140"/>
      <c r="ED492" s="140"/>
      <c r="EE492" s="140"/>
      <c r="EF492" s="140"/>
      <c r="EG492" s="140"/>
      <c r="EH492" s="140"/>
      <c r="EI492" s="140"/>
      <c r="EJ492" s="140"/>
      <c r="EK492" s="140"/>
      <c r="EL492" s="140"/>
      <c r="EM492" s="140"/>
      <c r="EN492" s="140"/>
      <c r="EO492" s="140"/>
      <c r="EP492" s="140"/>
      <c r="EQ492" s="140"/>
      <c r="ER492" s="140"/>
      <c r="ES492" s="140"/>
      <c r="ET492" s="140"/>
      <c r="EU492" s="140"/>
      <c r="EV492" s="140"/>
      <c r="EW492" s="140"/>
      <c r="EX492" s="140"/>
      <c r="EY492" s="140"/>
      <c r="EZ492" s="140"/>
      <c r="FA492" s="140"/>
      <c r="FB492" s="140"/>
      <c r="FC492" s="140"/>
      <c r="FD492" s="140"/>
      <c r="FE492" s="140"/>
      <c r="FF492" s="140"/>
      <c r="FG492" s="140"/>
      <c r="FH492" s="140"/>
      <c r="FI492" s="140"/>
      <c r="FJ492" s="140"/>
      <c r="FK492" s="140"/>
      <c r="FL492" s="140"/>
      <c r="FM492" s="140"/>
      <c r="FN492" s="140"/>
      <c r="FO492" s="140"/>
      <c r="FP492" s="140"/>
      <c r="FQ492" s="140"/>
      <c r="FR492" s="140"/>
      <c r="FS492" s="140"/>
      <c r="FT492" s="140"/>
      <c r="FU492" s="140"/>
      <c r="FV492" s="140"/>
      <c r="FW492" s="140"/>
      <c r="FX492" s="140"/>
      <c r="FY492" s="140"/>
      <c r="FZ492" s="140"/>
      <c r="GA492" s="140"/>
      <c r="GB492" s="140"/>
      <c r="GC492" s="140"/>
      <c r="GD492" s="140"/>
      <c r="GE492" s="140"/>
      <c r="GF492" s="140"/>
      <c r="GG492" s="140"/>
      <c r="GH492" s="140"/>
      <c r="GI492" s="140"/>
      <c r="GJ492" s="140"/>
      <c r="GK492" s="140"/>
      <c r="GL492" s="140"/>
      <c r="GM492" s="140"/>
      <c r="GN492" s="140"/>
      <c r="GO492" s="140"/>
      <c r="GP492" s="140"/>
      <c r="GQ492" s="140"/>
      <c r="GR492" s="140"/>
      <c r="GS492" s="140"/>
      <c r="GT492" s="140"/>
      <c r="GU492" s="140"/>
      <c r="GV492" s="140"/>
      <c r="GW492" s="140"/>
      <c r="GX492" s="140"/>
      <c r="GY492" s="140"/>
      <c r="GZ492" s="140"/>
      <c r="HA492" s="140"/>
      <c r="HB492" s="140"/>
      <c r="HC492" s="140"/>
      <c r="HD492" s="140"/>
      <c r="HE492" s="140"/>
      <c r="HF492" s="140"/>
      <c r="HG492" s="140"/>
      <c r="HH492" s="140"/>
      <c r="HI492" s="140"/>
      <c r="HJ492" s="140"/>
      <c r="HK492" s="140"/>
      <c r="HL492" s="140"/>
      <c r="HM492" s="140"/>
      <c r="HN492" s="140"/>
      <c r="HO492" s="140"/>
      <c r="HP492" s="140"/>
      <c r="HQ492" s="140"/>
      <c r="HR492" s="140"/>
      <c r="HS492" s="140"/>
    </row>
    <row r="493" spans="1:244" s="138" customFormat="1" ht="15" customHeight="1">
      <c r="A493" s="97" t="s">
        <v>2794</v>
      </c>
      <c r="B493" s="97"/>
      <c r="C493" s="117" t="s">
        <v>2795</v>
      </c>
      <c r="D493" s="100" t="s">
        <v>35</v>
      </c>
      <c r="E493" s="60">
        <v>15071190.460000001</v>
      </c>
      <c r="F493" s="60">
        <v>13834500</v>
      </c>
      <c r="G493" s="60">
        <v>15673950</v>
      </c>
      <c r="H493" s="60">
        <v>16261650</v>
      </c>
      <c r="I493" s="60">
        <v>17115300</v>
      </c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0"/>
      <c r="AE493" s="140"/>
      <c r="AF493" s="140"/>
      <c r="AG493" s="140"/>
      <c r="AH493" s="140"/>
      <c r="AI493" s="140"/>
      <c r="AJ493" s="140"/>
      <c r="AK493" s="140"/>
      <c r="AL493" s="140"/>
      <c r="AM493" s="140"/>
      <c r="AN493" s="140"/>
      <c r="AO493" s="140"/>
      <c r="AP493" s="140"/>
      <c r="AQ493" s="140"/>
      <c r="AR493" s="140"/>
      <c r="AS493" s="140"/>
      <c r="AT493" s="140"/>
      <c r="AU493" s="140"/>
      <c r="AV493" s="140"/>
      <c r="AW493" s="140"/>
      <c r="AX493" s="140"/>
      <c r="AY493" s="140"/>
      <c r="AZ493" s="140"/>
      <c r="BA493" s="140"/>
      <c r="BB493" s="140"/>
      <c r="BC493" s="140"/>
      <c r="BD493" s="140"/>
      <c r="BE493" s="140"/>
      <c r="BF493" s="140"/>
      <c r="BG493" s="140"/>
      <c r="BH493" s="140"/>
      <c r="BI493" s="140"/>
      <c r="BJ493" s="140"/>
      <c r="BK493" s="140"/>
      <c r="BL493" s="140"/>
      <c r="BM493" s="140"/>
      <c r="BN493" s="140"/>
      <c r="BO493" s="140"/>
      <c r="BP493" s="140"/>
      <c r="BQ493" s="140"/>
      <c r="BR493" s="140"/>
      <c r="BS493" s="140"/>
      <c r="BT493" s="140"/>
      <c r="BU493" s="140"/>
      <c r="BV493" s="140"/>
      <c r="BW493" s="140"/>
      <c r="BX493" s="140"/>
      <c r="BY493" s="140"/>
      <c r="BZ493" s="140"/>
      <c r="CA493" s="140"/>
      <c r="CB493" s="140"/>
      <c r="CC493" s="140"/>
      <c r="CD493" s="140"/>
      <c r="CE493" s="140"/>
      <c r="CF493" s="140"/>
      <c r="CG493" s="140"/>
      <c r="CH493" s="140"/>
      <c r="CI493" s="140"/>
      <c r="CJ493" s="140"/>
      <c r="CK493" s="140"/>
      <c r="CL493" s="140"/>
      <c r="CM493" s="140"/>
      <c r="CN493" s="140"/>
      <c r="CO493" s="140"/>
      <c r="CP493" s="140"/>
      <c r="CQ493" s="140"/>
      <c r="CR493" s="140"/>
      <c r="CS493" s="140"/>
      <c r="CT493" s="140"/>
      <c r="CU493" s="140"/>
      <c r="CV493" s="140"/>
      <c r="CW493" s="140"/>
      <c r="CX493" s="140"/>
      <c r="CY493" s="140"/>
      <c r="CZ493" s="140"/>
      <c r="DA493" s="140"/>
      <c r="DB493" s="140"/>
      <c r="DC493" s="140"/>
      <c r="DD493" s="140"/>
      <c r="DE493" s="140"/>
      <c r="DF493" s="140"/>
      <c r="DG493" s="140"/>
      <c r="DH493" s="140"/>
      <c r="DI493" s="140"/>
      <c r="DJ493" s="140"/>
      <c r="DK493" s="140"/>
      <c r="DL493" s="140"/>
      <c r="DM493" s="140"/>
      <c r="DN493" s="140"/>
      <c r="DO493" s="140"/>
      <c r="DP493" s="140"/>
      <c r="DQ493" s="140"/>
      <c r="DR493" s="140"/>
      <c r="DS493" s="140"/>
      <c r="DT493" s="140"/>
      <c r="DU493" s="140"/>
      <c r="DV493" s="140"/>
      <c r="DW493" s="140"/>
      <c r="DX493" s="140"/>
      <c r="DY493" s="140"/>
      <c r="DZ493" s="140"/>
      <c r="EA493" s="140"/>
      <c r="EB493" s="140"/>
      <c r="EC493" s="140"/>
      <c r="ED493" s="140"/>
      <c r="EE493" s="140"/>
      <c r="EF493" s="140"/>
      <c r="EG493" s="140"/>
      <c r="EH493" s="140"/>
      <c r="EI493" s="140"/>
      <c r="EJ493" s="140"/>
      <c r="EK493" s="140"/>
      <c r="EL493" s="140"/>
      <c r="EM493" s="140"/>
      <c r="EN493" s="140"/>
      <c r="EO493" s="140"/>
      <c r="EP493" s="140"/>
      <c r="EQ493" s="140"/>
      <c r="ER493" s="140"/>
      <c r="ES493" s="140"/>
      <c r="ET493" s="140"/>
      <c r="EU493" s="140"/>
      <c r="EV493" s="140"/>
      <c r="EW493" s="140"/>
      <c r="EX493" s="140"/>
      <c r="EY493" s="140"/>
      <c r="EZ493" s="140"/>
      <c r="FA493" s="140"/>
      <c r="FB493" s="140"/>
      <c r="FC493" s="140"/>
      <c r="FD493" s="140"/>
      <c r="FE493" s="140"/>
      <c r="FF493" s="140"/>
      <c r="FG493" s="140"/>
      <c r="FH493" s="140"/>
      <c r="FI493" s="140"/>
      <c r="FJ493" s="140"/>
      <c r="FK493" s="140"/>
      <c r="FL493" s="140"/>
      <c r="FM493" s="140"/>
      <c r="FN493" s="140"/>
      <c r="FO493" s="140"/>
      <c r="FP493" s="140"/>
      <c r="FQ493" s="140"/>
      <c r="FR493" s="140"/>
      <c r="FS493" s="140"/>
      <c r="FT493" s="140"/>
      <c r="FU493" s="140"/>
      <c r="FV493" s="140"/>
      <c r="FW493" s="140"/>
      <c r="FX493" s="140"/>
      <c r="FY493" s="140"/>
      <c r="FZ493" s="140"/>
      <c r="GA493" s="140"/>
      <c r="GB493" s="140"/>
      <c r="GC493" s="140"/>
      <c r="GD493" s="140"/>
      <c r="GE493" s="140"/>
      <c r="GF493" s="140"/>
      <c r="GG493" s="140"/>
      <c r="GH493" s="140"/>
      <c r="GI493" s="140"/>
      <c r="GJ493" s="140"/>
      <c r="GK493" s="140"/>
      <c r="GL493" s="140"/>
      <c r="GM493" s="140"/>
      <c r="GN493" s="140"/>
      <c r="GO493" s="140"/>
      <c r="GP493" s="140"/>
      <c r="GQ493" s="140"/>
      <c r="GR493" s="140"/>
      <c r="GS493" s="140"/>
      <c r="GT493" s="140"/>
      <c r="GU493" s="140"/>
      <c r="GV493" s="140"/>
      <c r="GW493" s="140"/>
      <c r="GX493" s="140"/>
      <c r="GY493" s="140"/>
      <c r="GZ493" s="140"/>
      <c r="HA493" s="140"/>
      <c r="HB493" s="140"/>
      <c r="HC493" s="140"/>
      <c r="HD493" s="140"/>
      <c r="HE493" s="140"/>
      <c r="HF493" s="140"/>
      <c r="HG493" s="140"/>
      <c r="HH493" s="140"/>
      <c r="HI493" s="140"/>
      <c r="HJ493" s="140"/>
      <c r="HK493" s="140"/>
      <c r="HL493" s="140"/>
      <c r="HM493" s="140"/>
      <c r="HN493" s="140"/>
      <c r="HO493" s="140"/>
      <c r="HP493" s="140"/>
      <c r="HQ493" s="140"/>
      <c r="HR493" s="140"/>
      <c r="HS493" s="140"/>
    </row>
    <row r="494" spans="1:244" s="138" customFormat="1" ht="15" customHeight="1">
      <c r="A494" s="97" t="s">
        <v>2796</v>
      </c>
      <c r="B494" s="97"/>
      <c r="C494" s="117" t="s">
        <v>2797</v>
      </c>
      <c r="D494" s="100" t="s">
        <v>249</v>
      </c>
      <c r="E494" s="60">
        <v>20094920.609999999</v>
      </c>
      <c r="F494" s="60">
        <v>18446000</v>
      </c>
      <c r="G494" s="60">
        <v>20898600</v>
      </c>
      <c r="H494" s="60">
        <v>21682200</v>
      </c>
      <c r="I494" s="60">
        <v>22820400</v>
      </c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40"/>
      <c r="AD494" s="140"/>
      <c r="AE494" s="140"/>
      <c r="AF494" s="140"/>
      <c r="AG494" s="140"/>
      <c r="AH494" s="140"/>
      <c r="AI494" s="140"/>
      <c r="AJ494" s="140"/>
      <c r="AK494" s="140"/>
      <c r="AL494" s="140"/>
      <c r="AM494" s="140"/>
      <c r="AN494" s="140"/>
      <c r="AO494" s="140"/>
      <c r="AP494" s="140"/>
      <c r="AQ494" s="140"/>
      <c r="AR494" s="140"/>
      <c r="AS494" s="140"/>
      <c r="AT494" s="140"/>
      <c r="AU494" s="140"/>
      <c r="AV494" s="140"/>
      <c r="AW494" s="140"/>
      <c r="AX494" s="140"/>
      <c r="AY494" s="140"/>
      <c r="AZ494" s="140"/>
      <c r="BA494" s="140"/>
      <c r="BB494" s="140"/>
      <c r="BC494" s="140"/>
      <c r="BD494" s="140"/>
      <c r="BE494" s="140"/>
      <c r="BF494" s="140"/>
      <c r="BG494" s="140"/>
      <c r="BH494" s="140"/>
      <c r="BI494" s="140"/>
      <c r="BJ494" s="140"/>
      <c r="BK494" s="140"/>
      <c r="BL494" s="140"/>
      <c r="BM494" s="140"/>
      <c r="BN494" s="140"/>
      <c r="BO494" s="140"/>
      <c r="BP494" s="140"/>
      <c r="BQ494" s="140"/>
      <c r="BR494" s="140"/>
      <c r="BS494" s="140"/>
      <c r="BT494" s="140"/>
      <c r="BU494" s="140"/>
      <c r="BV494" s="140"/>
      <c r="BW494" s="140"/>
      <c r="BX494" s="140"/>
      <c r="BY494" s="140"/>
      <c r="BZ494" s="140"/>
      <c r="CA494" s="140"/>
      <c r="CB494" s="140"/>
      <c r="CC494" s="140"/>
      <c r="CD494" s="140"/>
      <c r="CE494" s="140"/>
      <c r="CF494" s="140"/>
      <c r="CG494" s="140"/>
      <c r="CH494" s="140"/>
      <c r="CI494" s="140"/>
      <c r="CJ494" s="140"/>
      <c r="CK494" s="140"/>
      <c r="CL494" s="140"/>
      <c r="CM494" s="140"/>
      <c r="CN494" s="140"/>
      <c r="CO494" s="140"/>
      <c r="CP494" s="140"/>
      <c r="CQ494" s="140"/>
      <c r="CR494" s="140"/>
      <c r="CS494" s="140"/>
      <c r="CT494" s="140"/>
      <c r="CU494" s="140"/>
      <c r="CV494" s="140"/>
      <c r="CW494" s="140"/>
      <c r="CX494" s="140"/>
      <c r="CY494" s="140"/>
      <c r="CZ494" s="140"/>
      <c r="DA494" s="140"/>
      <c r="DB494" s="140"/>
      <c r="DC494" s="140"/>
      <c r="DD494" s="140"/>
      <c r="DE494" s="140"/>
      <c r="DF494" s="140"/>
      <c r="DG494" s="140"/>
      <c r="DH494" s="140"/>
      <c r="DI494" s="140"/>
      <c r="DJ494" s="140"/>
      <c r="DK494" s="140"/>
      <c r="DL494" s="140"/>
      <c r="DM494" s="140"/>
      <c r="DN494" s="140"/>
      <c r="DO494" s="140"/>
      <c r="DP494" s="140"/>
      <c r="DQ494" s="140"/>
      <c r="DR494" s="140"/>
      <c r="DS494" s="140"/>
      <c r="DT494" s="140"/>
      <c r="DU494" s="140"/>
      <c r="DV494" s="140"/>
      <c r="DW494" s="140"/>
      <c r="DX494" s="140"/>
      <c r="DY494" s="140"/>
      <c r="DZ494" s="140"/>
      <c r="EA494" s="140"/>
      <c r="EB494" s="140"/>
      <c r="EC494" s="140"/>
      <c r="ED494" s="140"/>
      <c r="EE494" s="140"/>
      <c r="EF494" s="140"/>
      <c r="EG494" s="140"/>
      <c r="EH494" s="140"/>
      <c r="EI494" s="140"/>
      <c r="EJ494" s="140"/>
      <c r="EK494" s="140"/>
      <c r="EL494" s="140"/>
      <c r="EM494" s="140"/>
      <c r="EN494" s="140"/>
      <c r="EO494" s="140"/>
      <c r="EP494" s="140"/>
      <c r="EQ494" s="140"/>
      <c r="ER494" s="140"/>
      <c r="ES494" s="140"/>
      <c r="ET494" s="140"/>
      <c r="EU494" s="140"/>
      <c r="EV494" s="140"/>
      <c r="EW494" s="140"/>
      <c r="EX494" s="140"/>
      <c r="EY494" s="140"/>
      <c r="EZ494" s="140"/>
      <c r="FA494" s="140"/>
      <c r="FB494" s="140"/>
      <c r="FC494" s="140"/>
      <c r="FD494" s="140"/>
      <c r="FE494" s="140"/>
      <c r="FF494" s="140"/>
      <c r="FG494" s="140"/>
      <c r="FH494" s="140"/>
      <c r="FI494" s="140"/>
      <c r="FJ494" s="140"/>
      <c r="FK494" s="140"/>
      <c r="FL494" s="140"/>
      <c r="FM494" s="140"/>
      <c r="FN494" s="140"/>
      <c r="FO494" s="140"/>
      <c r="FP494" s="140"/>
      <c r="FQ494" s="140"/>
      <c r="FR494" s="140"/>
      <c r="FS494" s="140"/>
      <c r="FT494" s="140"/>
      <c r="FU494" s="140"/>
      <c r="FV494" s="140"/>
      <c r="FW494" s="140"/>
      <c r="FX494" s="140"/>
      <c r="FY494" s="140"/>
      <c r="FZ494" s="140"/>
      <c r="GA494" s="140"/>
      <c r="GB494" s="140"/>
      <c r="GC494" s="140"/>
      <c r="GD494" s="140"/>
      <c r="GE494" s="140"/>
      <c r="GF494" s="140"/>
      <c r="GG494" s="140"/>
      <c r="GH494" s="140"/>
      <c r="GI494" s="140"/>
      <c r="GJ494" s="140"/>
      <c r="GK494" s="140"/>
      <c r="GL494" s="140"/>
      <c r="GM494" s="140"/>
      <c r="GN494" s="140"/>
      <c r="GO494" s="140"/>
      <c r="GP494" s="140"/>
      <c r="GQ494" s="140"/>
      <c r="GR494" s="140"/>
      <c r="GS494" s="140"/>
      <c r="GT494" s="140"/>
      <c r="GU494" s="140"/>
      <c r="GV494" s="140"/>
      <c r="GW494" s="140"/>
      <c r="GX494" s="140"/>
      <c r="GY494" s="140"/>
      <c r="GZ494" s="140"/>
      <c r="HA494" s="140"/>
      <c r="HB494" s="140"/>
      <c r="HC494" s="140"/>
      <c r="HD494" s="140"/>
      <c r="HE494" s="140"/>
      <c r="HF494" s="140"/>
      <c r="HG494" s="140"/>
      <c r="HH494" s="140"/>
      <c r="HI494" s="140"/>
      <c r="HJ494" s="140"/>
      <c r="HK494" s="140"/>
      <c r="HL494" s="140"/>
      <c r="HM494" s="140"/>
      <c r="HN494" s="140"/>
      <c r="HO494" s="140"/>
      <c r="HP494" s="140"/>
      <c r="HQ494" s="140"/>
      <c r="HR494" s="140"/>
      <c r="HS494" s="140"/>
    </row>
    <row r="495" spans="1:244" s="138" customFormat="1">
      <c r="A495" s="99" t="s">
        <v>2798</v>
      </c>
      <c r="B495" s="99"/>
      <c r="C495" s="116" t="s">
        <v>2799</v>
      </c>
      <c r="D495" s="136"/>
      <c r="E495" s="58">
        <f>E496</f>
        <v>42720890.590000004</v>
      </c>
      <c r="F495" s="58">
        <f>F496</f>
        <v>44395000</v>
      </c>
      <c r="G495" s="58">
        <f>G496</f>
        <v>48664000</v>
      </c>
      <c r="H495" s="58">
        <f>H496</f>
        <v>50489000</v>
      </c>
      <c r="I495" s="58">
        <f>I496</f>
        <v>53140000</v>
      </c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0"/>
      <c r="CH495" s="140"/>
      <c r="CI495" s="140"/>
      <c r="CJ495" s="140"/>
      <c r="CK495" s="140"/>
      <c r="CL495" s="140"/>
      <c r="CM495" s="140"/>
      <c r="CN495" s="140"/>
      <c r="CO495" s="140"/>
      <c r="CP495" s="140"/>
      <c r="CQ495" s="140"/>
      <c r="CR495" s="140"/>
      <c r="CS495" s="140"/>
      <c r="CT495" s="140"/>
      <c r="CU495" s="140"/>
      <c r="CV495" s="140"/>
      <c r="CW495" s="140"/>
      <c r="CX495" s="140"/>
      <c r="CY495" s="140"/>
      <c r="CZ495" s="140"/>
      <c r="DA495" s="140"/>
      <c r="DB495" s="140"/>
      <c r="DC495" s="140"/>
      <c r="DD495" s="140"/>
      <c r="DE495" s="140"/>
      <c r="DF495" s="140"/>
      <c r="DG495" s="140"/>
      <c r="DH495" s="140"/>
      <c r="DI495" s="140"/>
      <c r="DJ495" s="140"/>
      <c r="DK495" s="140"/>
      <c r="DL495" s="140"/>
      <c r="DM495" s="140"/>
      <c r="DN495" s="140"/>
      <c r="DO495" s="140"/>
      <c r="DP495" s="140"/>
      <c r="DQ495" s="140"/>
      <c r="DR495" s="140"/>
      <c r="DS495" s="140"/>
      <c r="DT495" s="140"/>
      <c r="DU495" s="140"/>
      <c r="DV495" s="140"/>
      <c r="DW495" s="140"/>
      <c r="DX495" s="140"/>
      <c r="DY495" s="140"/>
      <c r="DZ495" s="140"/>
      <c r="EA495" s="140"/>
      <c r="EB495" s="140"/>
      <c r="EC495" s="140"/>
      <c r="ED495" s="140"/>
      <c r="EE495" s="140"/>
      <c r="EF495" s="140"/>
      <c r="EG495" s="140"/>
      <c r="EH495" s="140"/>
      <c r="EI495" s="140"/>
      <c r="EJ495" s="140"/>
      <c r="EK495" s="140"/>
      <c r="EL495" s="140"/>
      <c r="EM495" s="140"/>
      <c r="EN495" s="140"/>
      <c r="EO495" s="140"/>
      <c r="EP495" s="140"/>
      <c r="EQ495" s="140"/>
      <c r="ER495" s="140"/>
      <c r="ES495" s="140"/>
      <c r="ET495" s="140"/>
      <c r="EU495" s="140"/>
      <c r="EV495" s="140"/>
      <c r="EW495" s="140"/>
      <c r="EX495" s="140"/>
      <c r="EY495" s="140"/>
      <c r="EZ495" s="140"/>
      <c r="FA495" s="140"/>
      <c r="FB495" s="140"/>
      <c r="FC495" s="140"/>
      <c r="FD495" s="140"/>
      <c r="FE495" s="140"/>
      <c r="FF495" s="140"/>
      <c r="FG495" s="140"/>
      <c r="FH495" s="140"/>
      <c r="FI495" s="140"/>
      <c r="FJ495" s="140"/>
      <c r="FK495" s="140"/>
      <c r="FL495" s="140"/>
      <c r="FM495" s="140"/>
      <c r="FN495" s="140"/>
      <c r="FO495" s="140"/>
      <c r="FP495" s="140"/>
      <c r="FQ495" s="140"/>
      <c r="FR495" s="140"/>
      <c r="FS495" s="140"/>
      <c r="FT495" s="140"/>
      <c r="FU495" s="140"/>
      <c r="FV495" s="140"/>
      <c r="FW495" s="140"/>
      <c r="FX495" s="140"/>
      <c r="FY495" s="140"/>
      <c r="FZ495" s="140"/>
      <c r="GA495" s="140"/>
      <c r="GB495" s="140"/>
      <c r="GC495" s="140"/>
      <c r="GD495" s="140"/>
      <c r="GE495" s="140"/>
      <c r="GF495" s="140"/>
      <c r="GG495" s="140"/>
      <c r="GH495" s="140"/>
      <c r="GI495" s="140"/>
      <c r="GJ495" s="140"/>
      <c r="GK495" s="140"/>
      <c r="GL495" s="140"/>
      <c r="GM495" s="140"/>
      <c r="GN495" s="140"/>
      <c r="GO495" s="140"/>
      <c r="GP495" s="140"/>
      <c r="GQ495" s="140"/>
      <c r="GR495" s="140"/>
      <c r="GS495" s="140"/>
      <c r="GT495" s="140"/>
      <c r="GU495" s="140"/>
      <c r="GV495" s="140"/>
      <c r="GW495" s="140"/>
      <c r="GX495" s="140"/>
      <c r="GY495" s="140"/>
      <c r="GZ495" s="140"/>
      <c r="HA495" s="140"/>
      <c r="HB495" s="140"/>
      <c r="HC495" s="140"/>
      <c r="HD495" s="140"/>
      <c r="HE495" s="140"/>
      <c r="HF495" s="140"/>
      <c r="HG495" s="140"/>
      <c r="HH495" s="140"/>
      <c r="HI495" s="140"/>
      <c r="HJ495" s="140"/>
      <c r="HK495" s="140"/>
      <c r="HL495" s="140"/>
      <c r="HM495" s="140"/>
      <c r="HN495" s="140"/>
      <c r="HO495" s="140"/>
      <c r="HP495" s="140"/>
      <c r="HQ495" s="140"/>
      <c r="HR495" s="140"/>
      <c r="HS495" s="140"/>
    </row>
    <row r="496" spans="1:244" s="138" customFormat="1">
      <c r="A496" s="99" t="s">
        <v>2800</v>
      </c>
      <c r="B496" s="99"/>
      <c r="C496" s="116" t="s">
        <v>2801</v>
      </c>
      <c r="D496" s="136"/>
      <c r="E496" s="58">
        <f>SUM(E497:E500)</f>
        <v>42720890.590000004</v>
      </c>
      <c r="F496" s="58">
        <f>SUM(F497:F500)</f>
        <v>44395000</v>
      </c>
      <c r="G496" s="58">
        <f>SUM(G497:G500)</f>
        <v>48664000</v>
      </c>
      <c r="H496" s="58">
        <f>SUM(H497:H500)</f>
        <v>50489000</v>
      </c>
      <c r="I496" s="58">
        <f>SUM(I497:I500)</f>
        <v>53140000</v>
      </c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0"/>
      <c r="AE496" s="140"/>
      <c r="AF496" s="140"/>
      <c r="AG496" s="140"/>
      <c r="AH496" s="140"/>
      <c r="AI496" s="140"/>
      <c r="AJ496" s="140"/>
      <c r="AK496" s="140"/>
      <c r="AL496" s="140"/>
      <c r="AM496" s="140"/>
      <c r="AN496" s="140"/>
      <c r="AO496" s="140"/>
      <c r="AP496" s="140"/>
      <c r="AQ496" s="140"/>
      <c r="AR496" s="140"/>
      <c r="AS496" s="140"/>
      <c r="AT496" s="140"/>
      <c r="AU496" s="140"/>
      <c r="AV496" s="140"/>
      <c r="AW496" s="140"/>
      <c r="AX496" s="140"/>
      <c r="AY496" s="140"/>
      <c r="AZ496" s="140"/>
      <c r="BA496" s="140"/>
      <c r="BB496" s="140"/>
      <c r="BC496" s="140"/>
      <c r="BD496" s="140"/>
      <c r="BE496" s="140"/>
      <c r="BF496" s="140"/>
      <c r="BG496" s="140"/>
      <c r="BH496" s="140"/>
      <c r="BI496" s="140"/>
      <c r="BJ496" s="140"/>
      <c r="BK496" s="140"/>
      <c r="BL496" s="140"/>
      <c r="BM496" s="140"/>
      <c r="BN496" s="140"/>
      <c r="BO496" s="140"/>
      <c r="BP496" s="140"/>
      <c r="BQ496" s="140"/>
      <c r="BR496" s="140"/>
      <c r="BS496" s="140"/>
      <c r="BT496" s="140"/>
      <c r="BU496" s="140"/>
      <c r="BV496" s="140"/>
      <c r="BW496" s="140"/>
      <c r="BX496" s="140"/>
      <c r="BY496" s="140"/>
      <c r="BZ496" s="140"/>
      <c r="CA496" s="140"/>
      <c r="CB496" s="140"/>
      <c r="CC496" s="140"/>
      <c r="CD496" s="140"/>
      <c r="CE496" s="140"/>
      <c r="CF496" s="140"/>
      <c r="CG496" s="140"/>
      <c r="CH496" s="140"/>
      <c r="CI496" s="140"/>
      <c r="CJ496" s="140"/>
      <c r="CK496" s="140"/>
      <c r="CL496" s="140"/>
      <c r="CM496" s="140"/>
      <c r="CN496" s="140"/>
      <c r="CO496" s="140"/>
      <c r="CP496" s="140"/>
      <c r="CQ496" s="140"/>
      <c r="CR496" s="140"/>
      <c r="CS496" s="140"/>
      <c r="CT496" s="140"/>
      <c r="CU496" s="140"/>
      <c r="CV496" s="140"/>
      <c r="CW496" s="140"/>
      <c r="CX496" s="140"/>
      <c r="CY496" s="140"/>
      <c r="CZ496" s="140"/>
      <c r="DA496" s="140"/>
      <c r="DB496" s="140"/>
      <c r="DC496" s="140"/>
      <c r="DD496" s="140"/>
      <c r="DE496" s="140"/>
      <c r="DF496" s="140"/>
      <c r="DG496" s="140"/>
      <c r="DH496" s="140"/>
      <c r="DI496" s="140"/>
      <c r="DJ496" s="140"/>
      <c r="DK496" s="140"/>
      <c r="DL496" s="140"/>
      <c r="DM496" s="140"/>
      <c r="DN496" s="140"/>
      <c r="DO496" s="140"/>
      <c r="DP496" s="140"/>
      <c r="DQ496" s="140"/>
      <c r="DR496" s="140"/>
      <c r="DS496" s="140"/>
      <c r="DT496" s="140"/>
      <c r="DU496" s="140"/>
      <c r="DV496" s="140"/>
      <c r="DW496" s="140"/>
      <c r="DX496" s="140"/>
      <c r="DY496" s="140"/>
      <c r="DZ496" s="140"/>
      <c r="EA496" s="140"/>
      <c r="EB496" s="140"/>
      <c r="EC496" s="140"/>
      <c r="ED496" s="140"/>
      <c r="EE496" s="140"/>
      <c r="EF496" s="140"/>
      <c r="EG496" s="140"/>
      <c r="EH496" s="140"/>
      <c r="EI496" s="140"/>
      <c r="EJ496" s="140"/>
      <c r="EK496" s="140"/>
      <c r="EL496" s="140"/>
      <c r="EM496" s="140"/>
      <c r="EN496" s="140"/>
      <c r="EO496" s="140"/>
      <c r="EP496" s="140"/>
      <c r="EQ496" s="140"/>
      <c r="ER496" s="140"/>
      <c r="ES496" s="140"/>
      <c r="ET496" s="140"/>
      <c r="EU496" s="140"/>
      <c r="EV496" s="140"/>
      <c r="EW496" s="140"/>
      <c r="EX496" s="140"/>
      <c r="EY496" s="140"/>
      <c r="EZ496" s="140"/>
      <c r="FA496" s="140"/>
      <c r="FB496" s="140"/>
      <c r="FC496" s="140"/>
      <c r="FD496" s="140"/>
      <c r="FE496" s="140"/>
      <c r="FF496" s="140"/>
      <c r="FG496" s="140"/>
      <c r="FH496" s="140"/>
      <c r="FI496" s="140"/>
      <c r="FJ496" s="140"/>
      <c r="FK496" s="140"/>
      <c r="FL496" s="140"/>
      <c r="FM496" s="140"/>
      <c r="FN496" s="140"/>
      <c r="FO496" s="140"/>
      <c r="FP496" s="140"/>
      <c r="FQ496" s="140"/>
      <c r="FR496" s="140"/>
      <c r="FS496" s="140"/>
      <c r="FT496" s="140"/>
      <c r="FU496" s="140"/>
      <c r="FV496" s="140"/>
      <c r="FW496" s="140"/>
      <c r="FX496" s="140"/>
      <c r="FY496" s="140"/>
      <c r="FZ496" s="140"/>
      <c r="GA496" s="140"/>
      <c r="GB496" s="140"/>
      <c r="GC496" s="140"/>
      <c r="GD496" s="140"/>
      <c r="GE496" s="140"/>
      <c r="GF496" s="140"/>
      <c r="GG496" s="140"/>
      <c r="GH496" s="140"/>
      <c r="GI496" s="140"/>
      <c r="GJ496" s="140"/>
      <c r="GK496" s="140"/>
      <c r="GL496" s="140"/>
      <c r="GM496" s="140"/>
      <c r="GN496" s="140"/>
      <c r="GO496" s="140"/>
      <c r="GP496" s="140"/>
      <c r="GQ496" s="140"/>
      <c r="GR496" s="140"/>
      <c r="GS496" s="140"/>
      <c r="GT496" s="140"/>
      <c r="GU496" s="140"/>
      <c r="GV496" s="140"/>
      <c r="GW496" s="140"/>
      <c r="GX496" s="140"/>
      <c r="GY496" s="140"/>
      <c r="GZ496" s="140"/>
      <c r="HA496" s="140"/>
      <c r="HB496" s="140"/>
      <c r="HC496" s="140"/>
      <c r="HD496" s="140"/>
      <c r="HE496" s="140"/>
      <c r="HF496" s="140"/>
      <c r="HG496" s="140"/>
      <c r="HH496" s="140"/>
      <c r="HI496" s="140"/>
      <c r="HJ496" s="140"/>
      <c r="HK496" s="140"/>
      <c r="HL496" s="140"/>
      <c r="HM496" s="140"/>
      <c r="HN496" s="140"/>
      <c r="HO496" s="140"/>
      <c r="HP496" s="140"/>
      <c r="HQ496" s="140"/>
      <c r="HR496" s="140"/>
      <c r="HS496" s="140"/>
    </row>
    <row r="497" spans="1:244" s="138" customFormat="1">
      <c r="A497" s="97" t="s">
        <v>2802</v>
      </c>
      <c r="B497" s="97"/>
      <c r="C497" s="117" t="s">
        <v>2803</v>
      </c>
      <c r="D497" s="136" t="s">
        <v>29</v>
      </c>
      <c r="E497" s="60">
        <v>25632511.469999999</v>
      </c>
      <c r="F497" s="60">
        <v>26637000</v>
      </c>
      <c r="G497" s="60">
        <v>29198400</v>
      </c>
      <c r="H497" s="60">
        <v>30293400</v>
      </c>
      <c r="I497" s="60">
        <v>31884000</v>
      </c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40"/>
      <c r="AD497" s="140"/>
      <c r="AE497" s="140"/>
      <c r="AF497" s="140"/>
      <c r="AG497" s="140"/>
      <c r="AH497" s="140"/>
      <c r="AI497" s="140"/>
      <c r="AJ497" s="140"/>
      <c r="AK497" s="140"/>
      <c r="AL497" s="140"/>
      <c r="AM497" s="140"/>
      <c r="AN497" s="140"/>
      <c r="AO497" s="140"/>
      <c r="AP497" s="140"/>
      <c r="AQ497" s="140"/>
      <c r="AR497" s="140"/>
      <c r="AS497" s="140"/>
      <c r="AT497" s="140"/>
      <c r="AU497" s="140"/>
      <c r="AV497" s="140"/>
      <c r="AW497" s="140"/>
      <c r="AX497" s="140"/>
      <c r="AY497" s="140"/>
      <c r="AZ497" s="140"/>
      <c r="BA497" s="140"/>
      <c r="BB497" s="140"/>
      <c r="BC497" s="140"/>
      <c r="BD497" s="140"/>
      <c r="BE497" s="140"/>
      <c r="BF497" s="140"/>
      <c r="BG497" s="140"/>
      <c r="BH497" s="140"/>
      <c r="BI497" s="140"/>
      <c r="BJ497" s="140"/>
      <c r="BK497" s="140"/>
      <c r="BL497" s="140"/>
      <c r="BM497" s="140"/>
      <c r="BN497" s="140"/>
      <c r="BO497" s="140"/>
      <c r="BP497" s="140"/>
      <c r="BQ497" s="140"/>
      <c r="BR497" s="140"/>
      <c r="BS497" s="140"/>
      <c r="BT497" s="140"/>
      <c r="BU497" s="140"/>
      <c r="BV497" s="140"/>
      <c r="BW497" s="140"/>
      <c r="BX497" s="140"/>
      <c r="BY497" s="140"/>
      <c r="BZ497" s="140"/>
      <c r="CA497" s="140"/>
      <c r="CB497" s="140"/>
      <c r="CC497" s="140"/>
      <c r="CD497" s="140"/>
      <c r="CE497" s="140"/>
      <c r="CF497" s="140"/>
      <c r="CG497" s="140"/>
      <c r="CH497" s="140"/>
      <c r="CI497" s="140"/>
      <c r="CJ497" s="140"/>
      <c r="CK497" s="140"/>
      <c r="CL497" s="140"/>
      <c r="CM497" s="140"/>
      <c r="CN497" s="140"/>
      <c r="CO497" s="140"/>
      <c r="CP497" s="140"/>
      <c r="CQ497" s="140"/>
      <c r="CR497" s="140"/>
      <c r="CS497" s="140"/>
      <c r="CT497" s="140"/>
      <c r="CU497" s="140"/>
      <c r="CV497" s="140"/>
      <c r="CW497" s="140"/>
      <c r="CX497" s="140"/>
      <c r="CY497" s="140"/>
      <c r="CZ497" s="140"/>
      <c r="DA497" s="140"/>
      <c r="DB497" s="140"/>
      <c r="DC497" s="140"/>
      <c r="DD497" s="140"/>
      <c r="DE497" s="140"/>
      <c r="DF497" s="140"/>
      <c r="DG497" s="140"/>
      <c r="DH497" s="140"/>
      <c r="DI497" s="140"/>
      <c r="DJ497" s="140"/>
      <c r="DK497" s="140"/>
      <c r="DL497" s="140"/>
      <c r="DM497" s="140"/>
      <c r="DN497" s="140"/>
      <c r="DO497" s="140"/>
      <c r="DP497" s="140"/>
      <c r="DQ497" s="140"/>
      <c r="DR497" s="140"/>
      <c r="DS497" s="140"/>
      <c r="DT497" s="140"/>
      <c r="DU497" s="140"/>
      <c r="DV497" s="140"/>
      <c r="DW497" s="140"/>
      <c r="DX497" s="140"/>
      <c r="DY497" s="140"/>
      <c r="DZ497" s="140"/>
      <c r="EA497" s="140"/>
      <c r="EB497" s="140"/>
      <c r="EC497" s="140"/>
      <c r="ED497" s="140"/>
      <c r="EE497" s="140"/>
      <c r="EF497" s="140"/>
      <c r="EG497" s="140"/>
      <c r="EH497" s="140"/>
      <c r="EI497" s="140"/>
      <c r="EJ497" s="140"/>
      <c r="EK497" s="140"/>
      <c r="EL497" s="140"/>
      <c r="EM497" s="140"/>
      <c r="EN497" s="140"/>
      <c r="EO497" s="140"/>
      <c r="EP497" s="140"/>
      <c r="EQ497" s="140"/>
      <c r="ER497" s="140"/>
      <c r="ES497" s="140"/>
      <c r="ET497" s="140"/>
      <c r="EU497" s="140"/>
      <c r="EV497" s="140"/>
      <c r="EW497" s="140"/>
      <c r="EX497" s="140"/>
      <c r="EY497" s="140"/>
      <c r="EZ497" s="140"/>
      <c r="FA497" s="140"/>
      <c r="FB497" s="140"/>
      <c r="FC497" s="140"/>
      <c r="FD497" s="140"/>
      <c r="FE497" s="140"/>
      <c r="FF497" s="140"/>
      <c r="FG497" s="140"/>
      <c r="FH497" s="140"/>
      <c r="FI497" s="140"/>
      <c r="FJ497" s="140"/>
      <c r="FK497" s="140"/>
      <c r="FL497" s="140"/>
      <c r="FM497" s="140"/>
      <c r="FN497" s="140"/>
      <c r="FO497" s="140"/>
      <c r="FP497" s="140"/>
      <c r="FQ497" s="140"/>
      <c r="FR497" s="140"/>
      <c r="FS497" s="140"/>
      <c r="FT497" s="140"/>
      <c r="FU497" s="140"/>
      <c r="FV497" s="140"/>
      <c r="FW497" s="140"/>
      <c r="FX497" s="140"/>
      <c r="FY497" s="140"/>
      <c r="FZ497" s="140"/>
      <c r="GA497" s="140"/>
      <c r="GB497" s="140"/>
      <c r="GC497" s="140"/>
      <c r="GD497" s="140"/>
      <c r="GE497" s="140"/>
      <c r="GF497" s="140"/>
      <c r="GG497" s="140"/>
      <c r="GH497" s="140"/>
      <c r="GI497" s="140"/>
      <c r="GJ497" s="140"/>
      <c r="GK497" s="140"/>
      <c r="GL497" s="140"/>
      <c r="GM497" s="140"/>
      <c r="GN497" s="140"/>
      <c r="GO497" s="140"/>
      <c r="GP497" s="140"/>
      <c r="GQ497" s="140"/>
      <c r="GR497" s="140"/>
      <c r="GS497" s="140"/>
      <c r="GT497" s="140"/>
      <c r="GU497" s="140"/>
      <c r="GV497" s="140"/>
      <c r="GW497" s="140"/>
      <c r="GX497" s="140"/>
      <c r="GY497" s="140"/>
      <c r="GZ497" s="140"/>
      <c r="HA497" s="140"/>
      <c r="HB497" s="140"/>
      <c r="HC497" s="140"/>
      <c r="HD497" s="140"/>
      <c r="HE497" s="140"/>
      <c r="HF497" s="140"/>
      <c r="HG497" s="140"/>
      <c r="HH497" s="140"/>
      <c r="HI497" s="140"/>
      <c r="HJ497" s="140"/>
      <c r="HK497" s="140"/>
      <c r="HL497" s="140"/>
      <c r="HM497" s="140"/>
      <c r="HN497" s="140"/>
      <c r="HO497" s="140"/>
      <c r="HP497" s="140"/>
      <c r="HQ497" s="140"/>
      <c r="HR497" s="140"/>
      <c r="HS497" s="140"/>
    </row>
    <row r="498" spans="1:244" s="138" customFormat="1">
      <c r="A498" s="97" t="s">
        <v>2804</v>
      </c>
      <c r="B498" s="97"/>
      <c r="C498" s="117" t="s">
        <v>2805</v>
      </c>
      <c r="D498" s="136" t="s">
        <v>32</v>
      </c>
      <c r="E498" s="60">
        <v>2136065.6800000002</v>
      </c>
      <c r="F498" s="60">
        <v>2219750</v>
      </c>
      <c r="G498" s="60">
        <v>2433200</v>
      </c>
      <c r="H498" s="60">
        <v>2524450</v>
      </c>
      <c r="I498" s="60">
        <v>2657000</v>
      </c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0"/>
      <c r="AE498" s="140"/>
      <c r="AF498" s="140"/>
      <c r="AG498" s="140"/>
      <c r="AH498" s="140"/>
      <c r="AI498" s="140"/>
      <c r="AJ498" s="140"/>
      <c r="AK498" s="140"/>
      <c r="AL498" s="140"/>
      <c r="AM498" s="140"/>
      <c r="AN498" s="140"/>
      <c r="AO498" s="140"/>
      <c r="AP498" s="140"/>
      <c r="AQ498" s="140"/>
      <c r="AR498" s="140"/>
      <c r="AS498" s="140"/>
      <c r="AT498" s="140"/>
      <c r="AU498" s="140"/>
      <c r="AV498" s="140"/>
      <c r="AW498" s="140"/>
      <c r="AX498" s="140"/>
      <c r="AY498" s="140"/>
      <c r="AZ498" s="140"/>
      <c r="BA498" s="140"/>
      <c r="BB498" s="140"/>
      <c r="BC498" s="140"/>
      <c r="BD498" s="140"/>
      <c r="BE498" s="140"/>
      <c r="BF498" s="140"/>
      <c r="BG498" s="140"/>
      <c r="BH498" s="140"/>
      <c r="BI498" s="140"/>
      <c r="BJ498" s="140"/>
      <c r="BK498" s="140"/>
      <c r="BL498" s="140"/>
      <c r="BM498" s="140"/>
      <c r="BN498" s="140"/>
      <c r="BO498" s="140"/>
      <c r="BP498" s="140"/>
      <c r="BQ498" s="140"/>
      <c r="BR498" s="140"/>
      <c r="BS498" s="140"/>
      <c r="BT498" s="140"/>
      <c r="BU498" s="140"/>
      <c r="BV498" s="140"/>
      <c r="BW498" s="140"/>
      <c r="BX498" s="140"/>
      <c r="BY498" s="140"/>
      <c r="BZ498" s="140"/>
      <c r="CA498" s="140"/>
      <c r="CB498" s="140"/>
      <c r="CC498" s="140"/>
      <c r="CD498" s="140"/>
      <c r="CE498" s="140"/>
      <c r="CF498" s="140"/>
      <c r="CG498" s="140"/>
      <c r="CH498" s="140"/>
      <c r="CI498" s="140"/>
      <c r="CJ498" s="140"/>
      <c r="CK498" s="140"/>
      <c r="CL498" s="140"/>
      <c r="CM498" s="140"/>
      <c r="CN498" s="140"/>
      <c r="CO498" s="140"/>
      <c r="CP498" s="140"/>
      <c r="CQ498" s="140"/>
      <c r="CR498" s="140"/>
      <c r="CS498" s="140"/>
      <c r="CT498" s="140"/>
      <c r="CU498" s="140"/>
      <c r="CV498" s="140"/>
      <c r="CW498" s="140"/>
      <c r="CX498" s="140"/>
      <c r="CY498" s="140"/>
      <c r="CZ498" s="140"/>
      <c r="DA498" s="140"/>
      <c r="DB498" s="140"/>
      <c r="DC498" s="140"/>
      <c r="DD498" s="140"/>
      <c r="DE498" s="140"/>
      <c r="DF498" s="140"/>
      <c r="DG498" s="140"/>
      <c r="DH498" s="140"/>
      <c r="DI498" s="140"/>
      <c r="DJ498" s="140"/>
      <c r="DK498" s="140"/>
      <c r="DL498" s="140"/>
      <c r="DM498" s="140"/>
      <c r="DN498" s="140"/>
      <c r="DO498" s="140"/>
      <c r="DP498" s="140"/>
      <c r="DQ498" s="140"/>
      <c r="DR498" s="140"/>
      <c r="DS498" s="140"/>
      <c r="DT498" s="140"/>
      <c r="DU498" s="140"/>
      <c r="DV498" s="140"/>
      <c r="DW498" s="140"/>
      <c r="DX498" s="140"/>
      <c r="DY498" s="140"/>
      <c r="DZ498" s="140"/>
      <c r="EA498" s="140"/>
      <c r="EB498" s="140"/>
      <c r="EC498" s="140"/>
      <c r="ED498" s="140"/>
      <c r="EE498" s="140"/>
      <c r="EF498" s="140"/>
      <c r="EG498" s="140"/>
      <c r="EH498" s="140"/>
      <c r="EI498" s="140"/>
      <c r="EJ498" s="140"/>
      <c r="EK498" s="140"/>
      <c r="EL498" s="140"/>
      <c r="EM498" s="140"/>
      <c r="EN498" s="140"/>
      <c r="EO498" s="140"/>
      <c r="EP498" s="140"/>
      <c r="EQ498" s="140"/>
      <c r="ER498" s="140"/>
      <c r="ES498" s="140"/>
      <c r="ET498" s="140"/>
      <c r="EU498" s="140"/>
      <c r="EV498" s="140"/>
      <c r="EW498" s="140"/>
      <c r="EX498" s="140"/>
      <c r="EY498" s="140"/>
      <c r="EZ498" s="140"/>
      <c r="FA498" s="140"/>
      <c r="FB498" s="140"/>
      <c r="FC498" s="140"/>
      <c r="FD498" s="140"/>
      <c r="FE498" s="140"/>
      <c r="FF498" s="140"/>
      <c r="FG498" s="140"/>
      <c r="FH498" s="140"/>
      <c r="FI498" s="140"/>
      <c r="FJ498" s="140"/>
      <c r="FK498" s="140"/>
      <c r="FL498" s="140"/>
      <c r="FM498" s="140"/>
      <c r="FN498" s="140"/>
      <c r="FO498" s="140"/>
      <c r="FP498" s="140"/>
      <c r="FQ498" s="140"/>
      <c r="FR498" s="140"/>
      <c r="FS498" s="140"/>
      <c r="FT498" s="140"/>
      <c r="FU498" s="140"/>
      <c r="FV498" s="140"/>
      <c r="FW498" s="140"/>
      <c r="FX498" s="140"/>
      <c r="FY498" s="140"/>
      <c r="FZ498" s="140"/>
      <c r="GA498" s="140"/>
      <c r="GB498" s="140"/>
      <c r="GC498" s="140"/>
      <c r="GD498" s="140"/>
      <c r="GE498" s="140"/>
      <c r="GF498" s="140"/>
      <c r="GG498" s="140"/>
      <c r="GH498" s="140"/>
      <c r="GI498" s="140"/>
      <c r="GJ498" s="140"/>
      <c r="GK498" s="140"/>
      <c r="GL498" s="140"/>
      <c r="GM498" s="140"/>
      <c r="GN498" s="140"/>
      <c r="GO498" s="140"/>
      <c r="GP498" s="140"/>
      <c r="GQ498" s="140"/>
      <c r="GR498" s="140"/>
      <c r="GS498" s="140"/>
      <c r="GT498" s="140"/>
      <c r="GU498" s="140"/>
      <c r="GV498" s="140"/>
      <c r="GW498" s="140"/>
      <c r="GX498" s="140"/>
      <c r="GY498" s="140"/>
      <c r="GZ498" s="140"/>
      <c r="HA498" s="140"/>
      <c r="HB498" s="140"/>
      <c r="HC498" s="140"/>
      <c r="HD498" s="140"/>
      <c r="HE498" s="140"/>
      <c r="HF498" s="140"/>
      <c r="HG498" s="140"/>
      <c r="HH498" s="140"/>
      <c r="HI498" s="140"/>
      <c r="HJ498" s="140"/>
      <c r="HK498" s="140"/>
      <c r="HL498" s="140"/>
      <c r="HM498" s="140"/>
      <c r="HN498" s="140"/>
      <c r="HO498" s="140"/>
      <c r="HP498" s="140"/>
      <c r="HQ498" s="140"/>
      <c r="HR498" s="140"/>
      <c r="HS498" s="140"/>
    </row>
    <row r="499" spans="1:244" s="140" customFormat="1">
      <c r="A499" s="97" t="s">
        <v>2806</v>
      </c>
      <c r="B499" s="97"/>
      <c r="C499" s="117" t="s">
        <v>2807</v>
      </c>
      <c r="D499" s="136" t="s">
        <v>35</v>
      </c>
      <c r="E499" s="60">
        <v>6408134.6399999997</v>
      </c>
      <c r="F499" s="60">
        <v>6659250</v>
      </c>
      <c r="G499" s="60">
        <v>7299600</v>
      </c>
      <c r="H499" s="60">
        <v>7573350</v>
      </c>
      <c r="I499" s="60">
        <v>7971000</v>
      </c>
      <c r="HT499" s="138"/>
      <c r="HU499" s="138"/>
      <c r="HV499" s="138"/>
      <c r="HW499" s="138"/>
      <c r="HX499" s="138"/>
      <c r="HY499" s="138"/>
      <c r="HZ499" s="138"/>
      <c r="IA499" s="138"/>
      <c r="IB499" s="138"/>
      <c r="IC499" s="138"/>
      <c r="ID499" s="138"/>
      <c r="IE499" s="138"/>
      <c r="IF499" s="138"/>
      <c r="IG499" s="138"/>
      <c r="IH499" s="138"/>
      <c r="II499" s="138"/>
      <c r="IJ499" s="138"/>
    </row>
    <row r="500" spans="1:244" s="140" customFormat="1">
      <c r="A500" s="97" t="s">
        <v>2808</v>
      </c>
      <c r="B500" s="97"/>
      <c r="C500" s="117" t="s">
        <v>2809</v>
      </c>
      <c r="D500" s="136" t="s">
        <v>249</v>
      </c>
      <c r="E500" s="60">
        <v>8544178.8000000007</v>
      </c>
      <c r="F500" s="60">
        <v>8879000</v>
      </c>
      <c r="G500" s="60">
        <v>9732800</v>
      </c>
      <c r="H500" s="60">
        <v>10097800</v>
      </c>
      <c r="I500" s="60">
        <v>10628000</v>
      </c>
      <c r="HT500" s="138"/>
      <c r="HU500" s="138"/>
      <c r="HV500" s="138"/>
      <c r="HW500" s="138"/>
      <c r="HX500" s="138"/>
      <c r="HY500" s="138"/>
      <c r="HZ500" s="138"/>
      <c r="IA500" s="138"/>
      <c r="IB500" s="138"/>
      <c r="IC500" s="138"/>
      <c r="ID500" s="138"/>
      <c r="IE500" s="138"/>
      <c r="IF500" s="138"/>
      <c r="IG500" s="138"/>
      <c r="IH500" s="138"/>
      <c r="II500" s="138"/>
      <c r="IJ500" s="138"/>
    </row>
    <row r="501" spans="1:244" s="140" customFormat="1">
      <c r="A501" s="99" t="s">
        <v>2810</v>
      </c>
      <c r="B501" s="99"/>
      <c r="C501" s="116" t="s">
        <v>2811</v>
      </c>
      <c r="D501" s="136"/>
      <c r="E501" s="58">
        <f>E502</f>
        <v>1469309.0099999998</v>
      </c>
      <c r="F501" s="58">
        <f>F502</f>
        <v>1605000</v>
      </c>
      <c r="G501" s="58">
        <f>G502</f>
        <v>1670000</v>
      </c>
      <c r="H501" s="58">
        <f>H502</f>
        <v>1733000</v>
      </c>
      <c r="I501" s="58">
        <f>I502</f>
        <v>1824000</v>
      </c>
      <c r="HT501" s="138"/>
      <c r="HU501" s="138"/>
      <c r="HV501" s="138"/>
      <c r="HW501" s="138"/>
      <c r="HX501" s="138"/>
      <c r="HY501" s="138"/>
      <c r="HZ501" s="138"/>
      <c r="IA501" s="138"/>
      <c r="IB501" s="138"/>
      <c r="IC501" s="138"/>
      <c r="ID501" s="138"/>
      <c r="IE501" s="138"/>
      <c r="IF501" s="138"/>
      <c r="IG501" s="138"/>
      <c r="IH501" s="138"/>
      <c r="II501" s="138"/>
      <c r="IJ501" s="138"/>
    </row>
    <row r="502" spans="1:244" s="140" customFormat="1">
      <c r="A502" s="99" t="s">
        <v>2812</v>
      </c>
      <c r="B502" s="99"/>
      <c r="C502" s="116" t="s">
        <v>2813</v>
      </c>
      <c r="D502" s="136"/>
      <c r="E502" s="58">
        <f>SUM(E503:E506)</f>
        <v>1469309.0099999998</v>
      </c>
      <c r="F502" s="58">
        <f>SUM(F503:F506)</f>
        <v>1605000</v>
      </c>
      <c r="G502" s="58">
        <f>SUM(G503:G506)</f>
        <v>1670000</v>
      </c>
      <c r="H502" s="58">
        <f>SUM(H503:H506)</f>
        <v>1733000</v>
      </c>
      <c r="I502" s="58">
        <f>SUM(I503:I506)</f>
        <v>1824000</v>
      </c>
      <c r="HT502" s="138"/>
      <c r="HU502" s="138"/>
      <c r="HV502" s="138"/>
      <c r="HW502" s="138"/>
      <c r="HX502" s="138"/>
      <c r="HY502" s="138"/>
      <c r="HZ502" s="138"/>
      <c r="IA502" s="138"/>
      <c r="IB502" s="138"/>
      <c r="IC502" s="138"/>
      <c r="ID502" s="138"/>
      <c r="IE502" s="138"/>
      <c r="IF502" s="138"/>
      <c r="IG502" s="138"/>
      <c r="IH502" s="138"/>
      <c r="II502" s="138"/>
      <c r="IJ502" s="138"/>
    </row>
    <row r="503" spans="1:244" s="140" customFormat="1">
      <c r="A503" s="97" t="s">
        <v>2814</v>
      </c>
      <c r="B503" s="97"/>
      <c r="C503" s="117" t="s">
        <v>2815</v>
      </c>
      <c r="D503" s="136" t="s">
        <v>29</v>
      </c>
      <c r="E503" s="60">
        <v>881584.98</v>
      </c>
      <c r="F503" s="60">
        <v>963000</v>
      </c>
      <c r="G503" s="60">
        <v>1002000</v>
      </c>
      <c r="H503" s="60">
        <v>1039800</v>
      </c>
      <c r="I503" s="60">
        <v>1094400</v>
      </c>
      <c r="HT503" s="138"/>
      <c r="HU503" s="138"/>
      <c r="HV503" s="138"/>
      <c r="HW503" s="138"/>
      <c r="HX503" s="138"/>
      <c r="HY503" s="138"/>
      <c r="HZ503" s="138"/>
      <c r="IA503" s="138"/>
      <c r="IB503" s="138"/>
      <c r="IC503" s="138"/>
      <c r="ID503" s="138"/>
      <c r="IE503" s="138"/>
      <c r="IF503" s="138"/>
      <c r="IG503" s="138"/>
      <c r="IH503" s="138"/>
      <c r="II503" s="138"/>
      <c r="IJ503" s="138"/>
    </row>
    <row r="504" spans="1:244" s="140" customFormat="1">
      <c r="A504" s="97" t="s">
        <v>2816</v>
      </c>
      <c r="B504" s="97"/>
      <c r="C504" s="117" t="s">
        <v>2817</v>
      </c>
      <c r="D504" s="136" t="s">
        <v>32</v>
      </c>
      <c r="E504" s="60">
        <v>73465.61</v>
      </c>
      <c r="F504" s="60">
        <v>80250</v>
      </c>
      <c r="G504" s="60">
        <v>83500</v>
      </c>
      <c r="H504" s="60">
        <v>86650</v>
      </c>
      <c r="I504" s="60">
        <v>91200</v>
      </c>
      <c r="HT504" s="138"/>
      <c r="HU504" s="138"/>
      <c r="HV504" s="138"/>
      <c r="HW504" s="138"/>
      <c r="HX504" s="138"/>
      <c r="HY504" s="138"/>
      <c r="HZ504" s="138"/>
      <c r="IA504" s="138"/>
      <c r="IB504" s="138"/>
      <c r="IC504" s="138"/>
      <c r="ID504" s="138"/>
      <c r="IE504" s="138"/>
      <c r="IF504" s="138"/>
      <c r="IG504" s="138"/>
      <c r="IH504" s="138"/>
      <c r="II504" s="138"/>
      <c r="IJ504" s="138"/>
    </row>
    <row r="505" spans="1:244" s="140" customFormat="1">
      <c r="A505" s="97" t="s">
        <v>2818</v>
      </c>
      <c r="B505" s="97"/>
      <c r="C505" s="117" t="s">
        <v>2819</v>
      </c>
      <c r="D505" s="136" t="s">
        <v>35</v>
      </c>
      <c r="E505" s="60">
        <v>220396.5</v>
      </c>
      <c r="F505" s="60">
        <v>240750</v>
      </c>
      <c r="G505" s="60">
        <v>250500</v>
      </c>
      <c r="H505" s="60">
        <v>259950</v>
      </c>
      <c r="I505" s="60">
        <v>273600</v>
      </c>
      <c r="HT505" s="138"/>
      <c r="HU505" s="138"/>
      <c r="HV505" s="138"/>
      <c r="HW505" s="138"/>
      <c r="HX505" s="138"/>
      <c r="HY505" s="138"/>
      <c r="HZ505" s="138"/>
      <c r="IA505" s="138"/>
      <c r="IB505" s="138"/>
      <c r="IC505" s="138"/>
      <c r="ID505" s="138"/>
      <c r="IE505" s="138"/>
      <c r="IF505" s="138"/>
      <c r="IG505" s="138"/>
      <c r="IH505" s="138"/>
      <c r="II505" s="138"/>
      <c r="IJ505" s="138"/>
    </row>
    <row r="506" spans="1:244" s="140" customFormat="1">
      <c r="A506" s="97" t="s">
        <v>2820</v>
      </c>
      <c r="B506" s="97"/>
      <c r="C506" s="117" t="s">
        <v>2821</v>
      </c>
      <c r="D506" s="136" t="s">
        <v>249</v>
      </c>
      <c r="E506" s="60">
        <v>293861.92</v>
      </c>
      <c r="F506" s="60">
        <v>321000</v>
      </c>
      <c r="G506" s="60">
        <v>334000</v>
      </c>
      <c r="H506" s="60">
        <v>346600</v>
      </c>
      <c r="I506" s="60">
        <v>364800</v>
      </c>
      <c r="HT506" s="138"/>
      <c r="HU506" s="138"/>
      <c r="HV506" s="138"/>
      <c r="HW506" s="138"/>
      <c r="HX506" s="138"/>
      <c r="HY506" s="138"/>
      <c r="HZ506" s="138"/>
      <c r="IA506" s="138"/>
      <c r="IB506" s="138"/>
      <c r="IC506" s="138"/>
      <c r="ID506" s="138"/>
      <c r="IE506" s="138"/>
      <c r="IF506" s="138"/>
      <c r="IG506" s="138"/>
      <c r="IH506" s="138"/>
      <c r="II506" s="138"/>
      <c r="IJ506" s="138"/>
    </row>
    <row r="507" spans="1:244" s="107" customFormat="1" ht="22.5" customHeight="1">
      <c r="A507" s="99" t="s">
        <v>2822</v>
      </c>
      <c r="B507" s="99"/>
      <c r="C507" s="116" t="s">
        <v>2823</v>
      </c>
      <c r="D507" s="136"/>
      <c r="E507" s="58">
        <f>E508</f>
        <v>332099.7</v>
      </c>
      <c r="F507" s="58">
        <f>F508</f>
        <v>0</v>
      </c>
      <c r="G507" s="58">
        <f>G508</f>
        <v>0</v>
      </c>
      <c r="H507" s="58">
        <f>H508</f>
        <v>0</v>
      </c>
      <c r="I507" s="58">
        <f>I508</f>
        <v>0</v>
      </c>
      <c r="HT507" s="106"/>
      <c r="HU507" s="106"/>
      <c r="HV507" s="106"/>
      <c r="HW507" s="106"/>
      <c r="HX507" s="106"/>
      <c r="HY507" s="106"/>
      <c r="HZ507" s="106"/>
      <c r="IA507" s="106"/>
      <c r="IB507" s="106"/>
      <c r="IC507" s="106"/>
      <c r="ID507" s="106"/>
      <c r="IE507" s="106"/>
      <c r="IF507" s="106"/>
      <c r="IG507" s="106"/>
      <c r="IH507" s="106"/>
      <c r="II507" s="106"/>
      <c r="IJ507" s="106"/>
    </row>
    <row r="508" spans="1:244" s="140" customFormat="1" ht="20.25" customHeight="1">
      <c r="A508" s="99" t="s">
        <v>2824</v>
      </c>
      <c r="B508" s="99"/>
      <c r="C508" s="116" t="s">
        <v>2825</v>
      </c>
      <c r="D508" s="136" t="s">
        <v>397</v>
      </c>
      <c r="E508" s="58">
        <v>332099.7</v>
      </c>
      <c r="F508" s="58"/>
      <c r="G508" s="58"/>
      <c r="H508" s="58"/>
      <c r="I508" s="58"/>
      <c r="HT508" s="138"/>
      <c r="HU508" s="138"/>
      <c r="HV508" s="138"/>
      <c r="HW508" s="138"/>
      <c r="HX508" s="138"/>
      <c r="HY508" s="138"/>
      <c r="HZ508" s="138"/>
      <c r="IA508" s="138"/>
      <c r="IB508" s="138"/>
      <c r="IC508" s="138"/>
      <c r="ID508" s="138"/>
      <c r="IE508" s="138"/>
      <c r="IF508" s="138"/>
      <c r="IG508" s="138"/>
      <c r="IH508" s="138"/>
      <c r="II508" s="138"/>
      <c r="IJ508" s="138"/>
    </row>
    <row r="509" spans="1:244" s="107" customFormat="1" ht="18.75" customHeight="1">
      <c r="A509" s="99" t="s">
        <v>2826</v>
      </c>
      <c r="B509" s="99"/>
      <c r="C509" s="116" t="s">
        <v>2827</v>
      </c>
      <c r="D509" s="136"/>
      <c r="E509" s="58">
        <f>E510</f>
        <v>9342569.3399999999</v>
      </c>
      <c r="F509" s="58">
        <f t="shared" ref="F509:I510" si="17">F510</f>
        <v>11356500</v>
      </c>
      <c r="G509" s="58">
        <f t="shared" si="17"/>
        <v>11808800</v>
      </c>
      <c r="H509" s="58">
        <f t="shared" si="17"/>
        <v>12281000</v>
      </c>
      <c r="I509" s="58">
        <f t="shared" si="17"/>
        <v>12925000</v>
      </c>
      <c r="HT509" s="106"/>
      <c r="HU509" s="106"/>
      <c r="HV509" s="106"/>
      <c r="HW509" s="106"/>
      <c r="HX509" s="106"/>
      <c r="HY509" s="106"/>
      <c r="HZ509" s="106"/>
      <c r="IA509" s="106"/>
      <c r="IB509" s="106"/>
      <c r="IC509" s="106"/>
      <c r="ID509" s="106"/>
      <c r="IE509" s="106"/>
      <c r="IF509" s="106"/>
      <c r="IG509" s="106"/>
      <c r="IH509" s="106"/>
      <c r="II509" s="106"/>
      <c r="IJ509" s="106"/>
    </row>
    <row r="510" spans="1:244" s="107" customFormat="1" ht="26.25" customHeight="1">
      <c r="A510" s="99" t="s">
        <v>2828</v>
      </c>
      <c r="B510" s="99"/>
      <c r="C510" s="116" t="s">
        <v>2827</v>
      </c>
      <c r="D510" s="136"/>
      <c r="E510" s="58">
        <f>E511</f>
        <v>9342569.3399999999</v>
      </c>
      <c r="F510" s="58">
        <f t="shared" si="17"/>
        <v>11356500</v>
      </c>
      <c r="G510" s="58">
        <f t="shared" si="17"/>
        <v>11808800</v>
      </c>
      <c r="H510" s="58">
        <f t="shared" si="17"/>
        <v>12281000</v>
      </c>
      <c r="I510" s="58">
        <f t="shared" si="17"/>
        <v>12925000</v>
      </c>
      <c r="HT510" s="106"/>
      <c r="HU510" s="106"/>
      <c r="HV510" s="106"/>
      <c r="HW510" s="106"/>
      <c r="HX510" s="106"/>
      <c r="HY510" s="106"/>
      <c r="HZ510" s="106"/>
      <c r="IA510" s="106"/>
      <c r="IB510" s="106"/>
      <c r="IC510" s="106"/>
      <c r="ID510" s="106"/>
      <c r="IE510" s="106"/>
      <c r="IF510" s="106"/>
      <c r="IG510" s="106"/>
      <c r="IH510" s="106"/>
      <c r="II510" s="106"/>
      <c r="IJ510" s="106"/>
    </row>
    <row r="511" spans="1:244" s="107" customFormat="1" ht="24">
      <c r="A511" s="230" t="s">
        <v>2829</v>
      </c>
      <c r="C511" s="229" t="s">
        <v>2830</v>
      </c>
      <c r="D511" s="136"/>
      <c r="E511" s="58">
        <f>SUM(E512:E528)</f>
        <v>9342569.3399999999</v>
      </c>
      <c r="F511" s="58">
        <f>SUM(F512:F528)</f>
        <v>11356500</v>
      </c>
      <c r="G511" s="58">
        <f>SUM(G512:G528)</f>
        <v>11808800</v>
      </c>
      <c r="H511" s="58">
        <f>SUM(H512:H528)</f>
        <v>12281000</v>
      </c>
      <c r="I511" s="58">
        <f>SUM(I512:I528)</f>
        <v>12925000</v>
      </c>
      <c r="HT511" s="106"/>
      <c r="HU511" s="106"/>
      <c r="HV511" s="106"/>
      <c r="HW511" s="106"/>
      <c r="HX511" s="106"/>
      <c r="HY511" s="106"/>
      <c r="HZ511" s="106"/>
      <c r="IA511" s="106"/>
      <c r="IB511" s="106"/>
      <c r="IC511" s="106"/>
      <c r="ID511" s="106"/>
      <c r="IE511" s="106"/>
      <c r="IF511" s="106"/>
      <c r="IG511" s="106"/>
      <c r="IH511" s="106"/>
      <c r="II511" s="106"/>
      <c r="IJ511" s="106"/>
    </row>
    <row r="512" spans="1:244" s="140" customFormat="1" hidden="1">
      <c r="A512" s="97" t="s">
        <v>2831</v>
      </c>
      <c r="B512" s="97"/>
      <c r="C512" s="117" t="s">
        <v>974</v>
      </c>
      <c r="D512" s="136" t="s">
        <v>352</v>
      </c>
      <c r="E512" s="60">
        <v>905222.03</v>
      </c>
      <c r="F512" s="60">
        <v>1450000</v>
      </c>
      <c r="G512" s="60">
        <v>1508000</v>
      </c>
      <c r="H512" s="60">
        <v>1568000</v>
      </c>
      <c r="I512" s="60">
        <v>1650000</v>
      </c>
      <c r="HT512" s="138"/>
      <c r="HU512" s="138"/>
      <c r="HV512" s="138"/>
      <c r="HW512" s="138"/>
      <c r="HX512" s="138"/>
      <c r="HY512" s="138"/>
      <c r="HZ512" s="138"/>
      <c r="IA512" s="138"/>
      <c r="IB512" s="138"/>
      <c r="IC512" s="138"/>
      <c r="ID512" s="138"/>
      <c r="IE512" s="138"/>
      <c r="IF512" s="138"/>
      <c r="IG512" s="138"/>
      <c r="IH512" s="138"/>
      <c r="II512" s="138"/>
      <c r="IJ512" s="138"/>
    </row>
    <row r="513" spans="1:244" s="140" customFormat="1" hidden="1">
      <c r="A513" s="97" t="s">
        <v>2832</v>
      </c>
      <c r="B513" s="97"/>
      <c r="C513" s="117" t="s">
        <v>976</v>
      </c>
      <c r="D513" s="136" t="s">
        <v>301</v>
      </c>
      <c r="E513" s="60">
        <v>35000</v>
      </c>
      <c r="F513" s="60">
        <v>420000</v>
      </c>
      <c r="G513" s="60">
        <v>436800</v>
      </c>
      <c r="H513" s="60">
        <v>454000</v>
      </c>
      <c r="I513" s="60">
        <v>478000</v>
      </c>
      <c r="HT513" s="138"/>
      <c r="HU513" s="138"/>
      <c r="HV513" s="138"/>
      <c r="HW513" s="138"/>
      <c r="HX513" s="138"/>
      <c r="HY513" s="138"/>
      <c r="HZ513" s="138"/>
      <c r="IA513" s="138"/>
      <c r="IB513" s="138"/>
      <c r="IC513" s="138"/>
      <c r="ID513" s="138"/>
      <c r="IE513" s="138"/>
      <c r="IF513" s="138"/>
      <c r="IG513" s="138"/>
      <c r="IH513" s="138"/>
      <c r="II513" s="138"/>
      <c r="IJ513" s="138"/>
    </row>
    <row r="514" spans="1:244" s="140" customFormat="1" hidden="1">
      <c r="A514" s="97" t="s">
        <v>2833</v>
      </c>
      <c r="B514" s="97"/>
      <c r="C514" s="117" t="s">
        <v>978</v>
      </c>
      <c r="D514" s="136" t="s">
        <v>283</v>
      </c>
      <c r="E514" s="60">
        <v>460287.84</v>
      </c>
      <c r="F514" s="60">
        <v>654450</v>
      </c>
      <c r="G514" s="60">
        <v>680000</v>
      </c>
      <c r="H514" s="60">
        <v>708000</v>
      </c>
      <c r="I514" s="60">
        <v>745000</v>
      </c>
      <c r="HT514" s="138"/>
      <c r="HU514" s="138"/>
      <c r="HV514" s="138"/>
      <c r="HW514" s="138"/>
      <c r="HX514" s="138"/>
      <c r="HY514" s="138"/>
      <c r="HZ514" s="138"/>
      <c r="IA514" s="138"/>
      <c r="IB514" s="138"/>
      <c r="IC514" s="138"/>
      <c r="ID514" s="138"/>
      <c r="IE514" s="138"/>
      <c r="IF514" s="138"/>
      <c r="IG514" s="138"/>
      <c r="IH514" s="138"/>
      <c r="II514" s="138"/>
      <c r="IJ514" s="138"/>
    </row>
    <row r="515" spans="1:244" s="140" customFormat="1" hidden="1">
      <c r="A515" s="97" t="s">
        <v>2834</v>
      </c>
      <c r="B515" s="97"/>
      <c r="C515" s="117" t="s">
        <v>980</v>
      </c>
      <c r="D515" s="136" t="s">
        <v>334</v>
      </c>
      <c r="E515" s="60">
        <v>144250</v>
      </c>
      <c r="F515" s="60">
        <v>132000</v>
      </c>
      <c r="G515" s="60">
        <v>137000</v>
      </c>
      <c r="H515" s="60">
        <v>143000</v>
      </c>
      <c r="I515" s="60">
        <v>150500</v>
      </c>
      <c r="HT515" s="138"/>
      <c r="HU515" s="138"/>
      <c r="HV515" s="138"/>
      <c r="HW515" s="138"/>
      <c r="HX515" s="138"/>
      <c r="HY515" s="138"/>
      <c r="HZ515" s="138"/>
      <c r="IA515" s="138"/>
      <c r="IB515" s="138"/>
      <c r="IC515" s="138"/>
      <c r="ID515" s="138"/>
      <c r="IE515" s="138"/>
      <c r="IF515" s="138"/>
      <c r="IG515" s="138"/>
      <c r="IH515" s="138"/>
      <c r="II515" s="138"/>
      <c r="IJ515" s="138"/>
    </row>
    <row r="516" spans="1:244" s="140" customFormat="1" hidden="1">
      <c r="A516" s="97" t="s">
        <v>2835</v>
      </c>
      <c r="B516" s="97"/>
      <c r="C516" s="117" t="s">
        <v>1724</v>
      </c>
      <c r="D516" s="136" t="s">
        <v>268</v>
      </c>
      <c r="E516" s="60">
        <v>0</v>
      </c>
      <c r="F516" s="60">
        <v>110000</v>
      </c>
      <c r="G516" s="60">
        <v>114000</v>
      </c>
      <c r="H516" s="60">
        <v>119000</v>
      </c>
      <c r="I516" s="60">
        <v>125000</v>
      </c>
      <c r="HT516" s="138"/>
      <c r="HU516" s="138"/>
      <c r="HV516" s="138"/>
      <c r="HW516" s="138"/>
      <c r="HX516" s="138"/>
      <c r="HY516" s="138"/>
      <c r="HZ516" s="138"/>
      <c r="IA516" s="138"/>
      <c r="IB516" s="138"/>
      <c r="IC516" s="138"/>
      <c r="ID516" s="138"/>
      <c r="IE516" s="138"/>
      <c r="IF516" s="138"/>
      <c r="IG516" s="138"/>
      <c r="IH516" s="138"/>
      <c r="II516" s="138"/>
      <c r="IJ516" s="138"/>
    </row>
    <row r="517" spans="1:244" s="140" customFormat="1" hidden="1">
      <c r="A517" s="97" t="s">
        <v>2836</v>
      </c>
      <c r="B517" s="97"/>
      <c r="C517" s="117" t="s">
        <v>982</v>
      </c>
      <c r="D517" s="136" t="s">
        <v>268</v>
      </c>
      <c r="E517" s="60">
        <v>921573.1</v>
      </c>
      <c r="F517" s="60">
        <v>1032000</v>
      </c>
      <c r="G517" s="60">
        <v>1073000</v>
      </c>
      <c r="H517" s="60">
        <v>1116000</v>
      </c>
      <c r="I517" s="60">
        <v>1174500</v>
      </c>
      <c r="HT517" s="138"/>
      <c r="HU517" s="138"/>
      <c r="HV517" s="138"/>
      <c r="HW517" s="138"/>
      <c r="HX517" s="138"/>
      <c r="HY517" s="138"/>
      <c r="HZ517" s="138"/>
      <c r="IA517" s="138"/>
      <c r="IB517" s="138"/>
      <c r="IC517" s="138"/>
      <c r="ID517" s="138"/>
      <c r="IE517" s="138"/>
      <c r="IF517" s="138"/>
      <c r="IG517" s="138"/>
      <c r="IH517" s="138"/>
      <c r="II517" s="138"/>
      <c r="IJ517" s="138"/>
    </row>
    <row r="518" spans="1:244" s="140" customFormat="1" hidden="1">
      <c r="A518" s="97" t="s">
        <v>2837</v>
      </c>
      <c r="B518" s="97"/>
      <c r="C518" s="117" t="s">
        <v>984</v>
      </c>
      <c r="D518" s="136" t="s">
        <v>283</v>
      </c>
      <c r="E518" s="60">
        <v>0</v>
      </c>
      <c r="F518" s="60"/>
      <c r="G518" s="60"/>
      <c r="H518" s="60"/>
      <c r="I518" s="60"/>
      <c r="HT518" s="138"/>
      <c r="HU518" s="138"/>
      <c r="HV518" s="138"/>
      <c r="HW518" s="138"/>
      <c r="HX518" s="138"/>
      <c r="HY518" s="138"/>
      <c r="HZ518" s="138"/>
      <c r="IA518" s="138"/>
      <c r="IB518" s="138"/>
      <c r="IC518" s="138"/>
      <c r="ID518" s="138"/>
      <c r="IE518" s="138"/>
      <c r="IF518" s="138"/>
      <c r="IG518" s="138"/>
      <c r="IH518" s="138"/>
      <c r="II518" s="138"/>
      <c r="IJ518" s="138"/>
    </row>
    <row r="519" spans="1:244" s="140" customFormat="1" hidden="1">
      <c r="A519" s="97" t="s">
        <v>2838</v>
      </c>
      <c r="B519" s="97"/>
      <c r="C519" s="117" t="s">
        <v>986</v>
      </c>
      <c r="D519" s="136" t="s">
        <v>358</v>
      </c>
      <c r="E519" s="60">
        <v>68358.3</v>
      </c>
      <c r="F519" s="60">
        <v>44050</v>
      </c>
      <c r="G519" s="60">
        <v>46000</v>
      </c>
      <c r="H519" s="60">
        <v>48000</v>
      </c>
      <c r="I519" s="60">
        <v>50500</v>
      </c>
      <c r="HT519" s="138"/>
      <c r="HU519" s="138"/>
      <c r="HV519" s="138"/>
      <c r="HW519" s="138"/>
      <c r="HX519" s="138"/>
      <c r="HY519" s="138"/>
      <c r="HZ519" s="138"/>
      <c r="IA519" s="138"/>
      <c r="IB519" s="138"/>
      <c r="IC519" s="138"/>
      <c r="ID519" s="138"/>
      <c r="IE519" s="138"/>
      <c r="IF519" s="138"/>
      <c r="IG519" s="138"/>
      <c r="IH519" s="138"/>
      <c r="II519" s="138"/>
      <c r="IJ519" s="138"/>
    </row>
    <row r="520" spans="1:244" s="140" customFormat="1" hidden="1">
      <c r="A520" s="97" t="s">
        <v>2839</v>
      </c>
      <c r="B520" s="97"/>
      <c r="C520" s="117" t="s">
        <v>988</v>
      </c>
      <c r="D520" s="136" t="s">
        <v>358</v>
      </c>
      <c r="E520" s="60">
        <v>0</v>
      </c>
      <c r="F520" s="60"/>
      <c r="G520" s="60"/>
      <c r="H520" s="60"/>
      <c r="I520" s="60"/>
      <c r="HT520" s="138"/>
      <c r="HU520" s="138"/>
      <c r="HV520" s="138"/>
      <c r="HW520" s="138"/>
      <c r="HX520" s="138"/>
      <c r="HY520" s="138"/>
      <c r="HZ520" s="138"/>
      <c r="IA520" s="138"/>
      <c r="IB520" s="138"/>
      <c r="IC520" s="138"/>
      <c r="ID520" s="138"/>
      <c r="IE520" s="138"/>
      <c r="IF520" s="138"/>
      <c r="IG520" s="138"/>
      <c r="IH520" s="138"/>
      <c r="II520" s="138"/>
      <c r="IJ520" s="138"/>
    </row>
    <row r="521" spans="1:244" s="140" customFormat="1" hidden="1">
      <c r="A521" s="97" t="s">
        <v>2840</v>
      </c>
      <c r="B521" s="97"/>
      <c r="C521" s="117" t="s">
        <v>990</v>
      </c>
      <c r="D521" s="136" t="s">
        <v>364</v>
      </c>
      <c r="E521" s="60">
        <v>1295685.57</v>
      </c>
      <c r="F521" s="60">
        <v>1850000</v>
      </c>
      <c r="G521" s="60">
        <v>1924000</v>
      </c>
      <c r="H521" s="60">
        <v>2000000</v>
      </c>
      <c r="I521" s="60">
        <v>2105000</v>
      </c>
      <c r="HT521" s="138"/>
      <c r="HU521" s="138"/>
      <c r="HV521" s="138"/>
      <c r="HW521" s="138"/>
      <c r="HX521" s="138"/>
      <c r="HY521" s="138"/>
      <c r="HZ521" s="138"/>
      <c r="IA521" s="138"/>
      <c r="IB521" s="138"/>
      <c r="IC521" s="138"/>
      <c r="ID521" s="138"/>
      <c r="IE521" s="138"/>
      <c r="IF521" s="138"/>
      <c r="IG521" s="138"/>
      <c r="IH521" s="138"/>
      <c r="II521" s="138"/>
      <c r="IJ521" s="138"/>
    </row>
    <row r="522" spans="1:244" s="140" customFormat="1" hidden="1">
      <c r="A522" s="97" t="s">
        <v>2841</v>
      </c>
      <c r="B522" s="97"/>
      <c r="C522" s="97" t="s">
        <v>992</v>
      </c>
      <c r="D522" s="100" t="s">
        <v>352</v>
      </c>
      <c r="E522" s="60">
        <v>2975000</v>
      </c>
      <c r="F522" s="60">
        <v>4200000</v>
      </c>
      <c r="G522" s="60">
        <v>4368000</v>
      </c>
      <c r="H522" s="60">
        <v>4542000</v>
      </c>
      <c r="I522" s="60">
        <v>4780500</v>
      </c>
      <c r="HT522" s="138"/>
      <c r="HU522" s="138"/>
      <c r="HV522" s="138"/>
      <c r="HW522" s="138"/>
      <c r="HX522" s="138"/>
      <c r="HY522" s="138"/>
      <c r="HZ522" s="138"/>
      <c r="IA522" s="138"/>
      <c r="IB522" s="138"/>
      <c r="IC522" s="138"/>
      <c r="ID522" s="138"/>
      <c r="IE522" s="138"/>
      <c r="IF522" s="138"/>
      <c r="IG522" s="138"/>
      <c r="IH522" s="138"/>
      <c r="II522" s="138"/>
      <c r="IJ522" s="138"/>
    </row>
    <row r="523" spans="1:244" s="140" customFormat="1" hidden="1">
      <c r="A523" s="97" t="s">
        <v>2842</v>
      </c>
      <c r="B523" s="97"/>
      <c r="C523" s="97" t="s">
        <v>996</v>
      </c>
      <c r="D523" s="100" t="s">
        <v>268</v>
      </c>
      <c r="E523" s="60">
        <v>22500</v>
      </c>
      <c r="F523" s="60"/>
      <c r="G523" s="60"/>
      <c r="H523" s="60"/>
      <c r="I523" s="60"/>
      <c r="HT523" s="138"/>
      <c r="HU523" s="138"/>
      <c r="HV523" s="138"/>
      <c r="HW523" s="138"/>
      <c r="HX523" s="138"/>
      <c r="HY523" s="138"/>
      <c r="HZ523" s="138"/>
      <c r="IA523" s="138"/>
      <c r="IB523" s="138"/>
      <c r="IC523" s="138"/>
      <c r="ID523" s="138"/>
      <c r="IE523" s="138"/>
      <c r="IF523" s="138"/>
      <c r="IG523" s="138"/>
      <c r="IH523" s="138"/>
      <c r="II523" s="138"/>
      <c r="IJ523" s="138"/>
    </row>
    <row r="524" spans="1:244" s="140" customFormat="1" hidden="1">
      <c r="A524" s="97" t="s">
        <v>2843</v>
      </c>
      <c r="B524" s="97"/>
      <c r="C524" s="97" t="s">
        <v>998</v>
      </c>
      <c r="D524" s="100" t="s">
        <v>283</v>
      </c>
      <c r="E524" s="60">
        <v>941622.88</v>
      </c>
      <c r="F524" s="60">
        <v>1320000</v>
      </c>
      <c r="G524" s="60">
        <v>1372000</v>
      </c>
      <c r="H524" s="60">
        <v>1427000</v>
      </c>
      <c r="I524" s="60">
        <v>1502000</v>
      </c>
      <c r="HT524" s="138"/>
      <c r="HU524" s="138"/>
      <c r="HV524" s="138"/>
      <c r="HW524" s="138"/>
      <c r="HX524" s="138"/>
      <c r="HY524" s="138"/>
      <c r="HZ524" s="138"/>
      <c r="IA524" s="138"/>
      <c r="IB524" s="138"/>
      <c r="IC524" s="138"/>
      <c r="ID524" s="138"/>
      <c r="IE524" s="138"/>
      <c r="IF524" s="138"/>
      <c r="IG524" s="138"/>
      <c r="IH524" s="138"/>
      <c r="II524" s="138"/>
      <c r="IJ524" s="138"/>
    </row>
    <row r="525" spans="1:244" s="140" customFormat="1" hidden="1">
      <c r="A525" s="97" t="s">
        <v>2844</v>
      </c>
      <c r="B525" s="97"/>
      <c r="C525" s="97" t="s">
        <v>1722</v>
      </c>
      <c r="D525" s="100" t="s">
        <v>1569</v>
      </c>
      <c r="E525" s="60">
        <v>38242.36</v>
      </c>
      <c r="F525" s="60"/>
      <c r="G525" s="60"/>
      <c r="H525" s="60"/>
      <c r="I525" s="60"/>
      <c r="HT525" s="138"/>
      <c r="HU525" s="138"/>
      <c r="HV525" s="138"/>
      <c r="HW525" s="138"/>
      <c r="HX525" s="138"/>
      <c r="HY525" s="138"/>
      <c r="HZ525" s="138"/>
      <c r="IA525" s="138"/>
      <c r="IB525" s="138"/>
      <c r="IC525" s="138"/>
      <c r="ID525" s="138"/>
      <c r="IE525" s="138"/>
      <c r="IF525" s="138"/>
      <c r="IG525" s="138"/>
      <c r="IH525" s="138"/>
      <c r="II525" s="138"/>
      <c r="IJ525" s="138"/>
    </row>
    <row r="526" spans="1:244" s="140" customFormat="1" hidden="1">
      <c r="A526" s="97" t="s">
        <v>2845</v>
      </c>
      <c r="B526" s="97"/>
      <c r="C526" s="97" t="s">
        <v>994</v>
      </c>
      <c r="D526" s="100" t="s">
        <v>328</v>
      </c>
      <c r="E526" s="60">
        <v>1420827.26</v>
      </c>
      <c r="F526" s="60"/>
      <c r="G526" s="60"/>
      <c r="H526" s="60"/>
      <c r="I526" s="60"/>
      <c r="HT526" s="138"/>
      <c r="HU526" s="138"/>
      <c r="HV526" s="138"/>
      <c r="HW526" s="138"/>
      <c r="HX526" s="138"/>
      <c r="HY526" s="138"/>
      <c r="HZ526" s="138"/>
      <c r="IA526" s="138"/>
      <c r="IB526" s="138"/>
      <c r="IC526" s="138"/>
      <c r="ID526" s="138"/>
      <c r="IE526" s="138"/>
      <c r="IF526" s="138"/>
      <c r="IG526" s="138"/>
      <c r="IH526" s="138"/>
      <c r="II526" s="138"/>
      <c r="IJ526" s="138"/>
    </row>
    <row r="527" spans="1:244" s="140" customFormat="1" hidden="1">
      <c r="A527" s="97" t="s">
        <v>2846</v>
      </c>
      <c r="B527" s="97"/>
      <c r="C527" s="97" t="s">
        <v>2847</v>
      </c>
      <c r="D527" s="100" t="s">
        <v>271</v>
      </c>
      <c r="E527" s="60">
        <v>54000</v>
      </c>
      <c r="F527" s="60">
        <v>144000</v>
      </c>
      <c r="G527" s="60">
        <v>150000</v>
      </c>
      <c r="H527" s="60">
        <v>156000</v>
      </c>
      <c r="I527" s="60">
        <v>164000</v>
      </c>
      <c r="HT527" s="138"/>
      <c r="HU527" s="138"/>
      <c r="HV527" s="138"/>
      <c r="HW527" s="138"/>
      <c r="HX527" s="138"/>
      <c r="HY527" s="138"/>
      <c r="HZ527" s="138"/>
      <c r="IA527" s="138"/>
      <c r="IB527" s="138"/>
      <c r="IC527" s="138"/>
      <c r="ID527" s="138"/>
      <c r="IE527" s="138"/>
      <c r="IF527" s="138"/>
      <c r="IG527" s="138"/>
      <c r="IH527" s="138"/>
      <c r="II527" s="138"/>
      <c r="IJ527" s="138"/>
    </row>
    <row r="528" spans="1:244" s="140" customFormat="1" hidden="1">
      <c r="A528" s="97" t="s">
        <v>2848</v>
      </c>
      <c r="B528" s="97"/>
      <c r="C528" s="97" t="s">
        <v>2849</v>
      </c>
      <c r="D528" s="100" t="s">
        <v>310</v>
      </c>
      <c r="E528" s="60">
        <v>60000</v>
      </c>
      <c r="F528" s="60"/>
      <c r="G528" s="60"/>
      <c r="H528" s="60"/>
      <c r="I528" s="60"/>
      <c r="HT528" s="138"/>
      <c r="HU528" s="138"/>
      <c r="HV528" s="138"/>
      <c r="HW528" s="138"/>
      <c r="HX528" s="138"/>
      <c r="HY528" s="138"/>
      <c r="HZ528" s="138"/>
      <c r="IA528" s="138"/>
      <c r="IB528" s="138"/>
      <c r="IC528" s="138"/>
      <c r="ID528" s="138"/>
      <c r="IE528" s="138"/>
      <c r="IF528" s="138"/>
      <c r="IG528" s="138"/>
      <c r="IH528" s="138"/>
      <c r="II528" s="138"/>
      <c r="IJ528" s="138"/>
    </row>
    <row r="529" spans="1:244" s="140" customFormat="1">
      <c r="A529" s="97" t="s">
        <v>2850</v>
      </c>
      <c r="B529" s="97"/>
      <c r="C529" s="97" t="s">
        <v>2851</v>
      </c>
      <c r="D529" s="100"/>
      <c r="E529" s="58">
        <f>E530</f>
        <v>10173</v>
      </c>
      <c r="F529" s="58">
        <f t="shared" ref="F529:I531" si="18">F530</f>
        <v>11173</v>
      </c>
      <c r="G529" s="58">
        <f t="shared" si="18"/>
        <v>0</v>
      </c>
      <c r="H529" s="58">
        <f t="shared" si="18"/>
        <v>0</v>
      </c>
      <c r="I529" s="58">
        <f t="shared" si="18"/>
        <v>0</v>
      </c>
      <c r="HT529" s="138"/>
      <c r="HU529" s="138"/>
      <c r="HV529" s="138"/>
      <c r="HW529" s="138"/>
      <c r="HX529" s="138"/>
      <c r="HY529" s="138"/>
      <c r="HZ529" s="138"/>
      <c r="IA529" s="138"/>
      <c r="IB529" s="138"/>
      <c r="IC529" s="138"/>
      <c r="ID529" s="138"/>
      <c r="IE529" s="138"/>
      <c r="IF529" s="138"/>
      <c r="IG529" s="138"/>
      <c r="IH529" s="138"/>
      <c r="II529" s="138"/>
      <c r="IJ529" s="138"/>
    </row>
    <row r="530" spans="1:244" s="140" customFormat="1">
      <c r="A530" s="97" t="s">
        <v>2852</v>
      </c>
      <c r="B530" s="97"/>
      <c r="C530" s="97" t="s">
        <v>2851</v>
      </c>
      <c r="D530" s="100"/>
      <c r="E530" s="58">
        <f>E531</f>
        <v>10173</v>
      </c>
      <c r="F530" s="58">
        <f t="shared" si="18"/>
        <v>11173</v>
      </c>
      <c r="G530" s="58">
        <f t="shared" si="18"/>
        <v>0</v>
      </c>
      <c r="H530" s="58">
        <f t="shared" si="18"/>
        <v>0</v>
      </c>
      <c r="I530" s="58">
        <f t="shared" si="18"/>
        <v>0</v>
      </c>
      <c r="HT530" s="138"/>
      <c r="HU530" s="138"/>
      <c r="HV530" s="138"/>
      <c r="HW530" s="138"/>
      <c r="HX530" s="138"/>
      <c r="HY530" s="138"/>
      <c r="HZ530" s="138"/>
      <c r="IA530" s="138"/>
      <c r="IB530" s="138"/>
      <c r="IC530" s="138"/>
      <c r="ID530" s="138"/>
      <c r="IE530" s="138"/>
      <c r="IF530" s="138"/>
      <c r="IG530" s="138"/>
      <c r="IH530" s="138"/>
      <c r="II530" s="138"/>
      <c r="IJ530" s="138"/>
    </row>
    <row r="531" spans="1:244" s="140" customFormat="1">
      <c r="A531" s="97" t="s">
        <v>2853</v>
      </c>
      <c r="B531" s="97"/>
      <c r="C531" s="97" t="s">
        <v>2854</v>
      </c>
      <c r="D531" s="100"/>
      <c r="E531" s="58">
        <f>E532+E533</f>
        <v>10173</v>
      </c>
      <c r="F531" s="58">
        <f t="shared" si="18"/>
        <v>11173</v>
      </c>
      <c r="G531" s="58">
        <f t="shared" si="18"/>
        <v>0</v>
      </c>
      <c r="H531" s="58">
        <f t="shared" si="18"/>
        <v>0</v>
      </c>
      <c r="I531" s="58">
        <f t="shared" si="18"/>
        <v>0</v>
      </c>
      <c r="HT531" s="138"/>
      <c r="HU531" s="138"/>
      <c r="HV531" s="138"/>
      <c r="HW531" s="138"/>
      <c r="HX531" s="138"/>
      <c r="HY531" s="138"/>
      <c r="HZ531" s="138"/>
      <c r="IA531" s="138"/>
      <c r="IB531" s="138"/>
      <c r="IC531" s="138"/>
      <c r="ID531" s="138"/>
      <c r="IE531" s="138"/>
      <c r="IF531" s="138"/>
      <c r="IG531" s="138"/>
      <c r="IH531" s="138"/>
      <c r="II531" s="138"/>
      <c r="IJ531" s="138"/>
    </row>
    <row r="532" spans="1:244" s="140" customFormat="1">
      <c r="A532" s="97" t="s">
        <v>2855</v>
      </c>
      <c r="B532" s="97"/>
      <c r="C532" s="97" t="s">
        <v>2856</v>
      </c>
      <c r="D532" s="100" t="s">
        <v>471</v>
      </c>
      <c r="E532" s="60">
        <v>0</v>
      </c>
      <c r="F532" s="60">
        <v>11173</v>
      </c>
      <c r="G532" s="60"/>
      <c r="H532" s="60"/>
      <c r="I532" s="60"/>
      <c r="HT532" s="138"/>
      <c r="HU532" s="138"/>
      <c r="HV532" s="138"/>
      <c r="HW532" s="138"/>
      <c r="HX532" s="138"/>
      <c r="HY532" s="138"/>
      <c r="HZ532" s="138"/>
      <c r="IA532" s="138"/>
      <c r="IB532" s="138"/>
      <c r="IC532" s="138"/>
      <c r="ID532" s="138"/>
      <c r="IE532" s="138"/>
      <c r="IF532" s="138"/>
      <c r="IG532" s="138"/>
      <c r="IH532" s="138"/>
      <c r="II532" s="138"/>
      <c r="IJ532" s="138"/>
    </row>
    <row r="533" spans="1:244" s="140" customFormat="1">
      <c r="A533" s="97" t="s">
        <v>2857</v>
      </c>
      <c r="B533" s="97"/>
      <c r="C533" s="97" t="s">
        <v>2856</v>
      </c>
      <c r="D533" s="100" t="s">
        <v>474</v>
      </c>
      <c r="E533" s="60">
        <v>10173</v>
      </c>
      <c r="F533" s="60"/>
      <c r="G533" s="60"/>
      <c r="H533" s="60"/>
      <c r="I533" s="60"/>
      <c r="HT533" s="138"/>
      <c r="HU533" s="138"/>
      <c r="HV533" s="138"/>
      <c r="HW533" s="138"/>
      <c r="HX533" s="138"/>
      <c r="HY533" s="138"/>
      <c r="HZ533" s="138"/>
      <c r="IA533" s="138"/>
      <c r="IB533" s="138"/>
      <c r="IC533" s="138"/>
      <c r="ID533" s="138"/>
      <c r="IE533" s="138"/>
      <c r="IF533" s="138"/>
      <c r="IG533" s="138"/>
      <c r="IH533" s="138"/>
      <c r="II533" s="138"/>
      <c r="IJ533" s="138"/>
    </row>
    <row r="534" spans="1:244" s="140" customFormat="1">
      <c r="A534" s="97" t="s">
        <v>2858</v>
      </c>
      <c r="B534" s="97"/>
      <c r="C534" s="97" t="s">
        <v>2859</v>
      </c>
      <c r="D534" s="100"/>
      <c r="E534" s="60">
        <f>E535</f>
        <v>150000</v>
      </c>
      <c r="F534" s="60"/>
      <c r="G534" s="60"/>
      <c r="H534" s="60"/>
      <c r="I534" s="60"/>
      <c r="HT534" s="138"/>
      <c r="HU534" s="138"/>
      <c r="HV534" s="138"/>
      <c r="HW534" s="138"/>
      <c r="HX534" s="138"/>
      <c r="HY534" s="138"/>
      <c r="HZ534" s="138"/>
      <c r="IA534" s="138"/>
      <c r="IB534" s="138"/>
      <c r="IC534" s="138"/>
      <c r="ID534" s="138"/>
      <c r="IE534" s="138"/>
      <c r="IF534" s="138"/>
      <c r="IG534" s="138"/>
      <c r="IH534" s="138"/>
      <c r="II534" s="138"/>
      <c r="IJ534" s="138"/>
    </row>
    <row r="535" spans="1:244" s="140" customFormat="1">
      <c r="A535" s="97" t="s">
        <v>2860</v>
      </c>
      <c r="B535" s="97"/>
      <c r="C535" s="97" t="s">
        <v>2861</v>
      </c>
      <c r="D535" s="100"/>
      <c r="E535" s="60">
        <f>E536</f>
        <v>150000</v>
      </c>
      <c r="F535" s="60"/>
      <c r="G535" s="60"/>
      <c r="H535" s="60"/>
      <c r="I535" s="60"/>
      <c r="HT535" s="138"/>
      <c r="HU535" s="138"/>
      <c r="HV535" s="138"/>
      <c r="HW535" s="138"/>
      <c r="HX535" s="138"/>
      <c r="HY535" s="138"/>
      <c r="HZ535" s="138"/>
      <c r="IA535" s="138"/>
      <c r="IB535" s="138"/>
      <c r="IC535" s="138"/>
      <c r="ID535" s="138"/>
      <c r="IE535" s="138"/>
      <c r="IF535" s="138"/>
      <c r="IG535" s="138"/>
      <c r="IH535" s="138"/>
      <c r="II535" s="138"/>
      <c r="IJ535" s="138"/>
    </row>
    <row r="536" spans="1:244" s="140" customFormat="1">
      <c r="A536" s="97" t="s">
        <v>2862</v>
      </c>
      <c r="B536" s="97"/>
      <c r="C536" s="97" t="s">
        <v>2863</v>
      </c>
      <c r="D536" s="100"/>
      <c r="E536" s="60">
        <f>E537</f>
        <v>150000</v>
      </c>
      <c r="F536" s="60"/>
      <c r="G536" s="60"/>
      <c r="H536" s="60"/>
      <c r="I536" s="60"/>
      <c r="HT536" s="138"/>
      <c r="HU536" s="138"/>
      <c r="HV536" s="138"/>
      <c r="HW536" s="138"/>
      <c r="HX536" s="138"/>
      <c r="HY536" s="138"/>
      <c r="HZ536" s="138"/>
      <c r="IA536" s="138"/>
      <c r="IB536" s="138"/>
      <c r="IC536" s="138"/>
      <c r="ID536" s="138"/>
      <c r="IE536" s="138"/>
      <c r="IF536" s="138"/>
      <c r="IG536" s="138"/>
      <c r="IH536" s="138"/>
      <c r="II536" s="138"/>
      <c r="IJ536" s="138"/>
    </row>
    <row r="537" spans="1:244" s="140" customFormat="1">
      <c r="A537" s="97" t="s">
        <v>2864</v>
      </c>
      <c r="B537" s="97"/>
      <c r="C537" s="97" t="s">
        <v>2865</v>
      </c>
      <c r="D537" s="100" t="s">
        <v>2502</v>
      </c>
      <c r="E537" s="60">
        <v>150000</v>
      </c>
      <c r="F537" s="60"/>
      <c r="G537" s="60"/>
      <c r="H537" s="60"/>
      <c r="I537" s="60"/>
      <c r="HT537" s="138"/>
      <c r="HU537" s="138"/>
      <c r="HV537" s="138"/>
      <c r="HW537" s="138"/>
      <c r="HX537" s="138"/>
      <c r="HY537" s="138"/>
      <c r="HZ537" s="138"/>
      <c r="IA537" s="138"/>
      <c r="IB537" s="138"/>
      <c r="IC537" s="138"/>
      <c r="ID537" s="138"/>
      <c r="IE537" s="138"/>
      <c r="IF537" s="138"/>
      <c r="IG537" s="138"/>
      <c r="IH537" s="138"/>
      <c r="II537" s="138"/>
      <c r="IJ537" s="138"/>
    </row>
    <row r="538" spans="1:244" s="107" customFormat="1" ht="14.25" customHeight="1">
      <c r="A538" s="99" t="s">
        <v>2866</v>
      </c>
      <c r="B538" s="99"/>
      <c r="C538" s="116" t="s">
        <v>2867</v>
      </c>
      <c r="D538" s="136"/>
      <c r="E538" s="58">
        <f t="shared" ref="E538:I539" si="19">E539</f>
        <v>29999.34</v>
      </c>
      <c r="F538" s="58">
        <f t="shared" si="19"/>
        <v>23000</v>
      </c>
      <c r="G538" s="58">
        <f t="shared" si="19"/>
        <v>23800</v>
      </c>
      <c r="H538" s="58">
        <f t="shared" si="19"/>
        <v>24700</v>
      </c>
      <c r="I538" s="58">
        <f t="shared" si="19"/>
        <v>26000</v>
      </c>
      <c r="HT538" s="106"/>
      <c r="HU538" s="106"/>
      <c r="HV538" s="106"/>
      <c r="HW538" s="106"/>
      <c r="HX538" s="106"/>
      <c r="HY538" s="106"/>
      <c r="HZ538" s="106"/>
      <c r="IA538" s="106"/>
      <c r="IB538" s="106"/>
      <c r="IC538" s="106"/>
      <c r="ID538" s="106"/>
      <c r="IE538" s="106"/>
      <c r="IF538" s="106"/>
      <c r="IG538" s="106"/>
      <c r="IH538" s="106"/>
      <c r="II538" s="106"/>
      <c r="IJ538" s="106"/>
    </row>
    <row r="539" spans="1:244" s="107" customFormat="1" ht="14.25" customHeight="1">
      <c r="A539" s="99" t="s">
        <v>2868</v>
      </c>
      <c r="B539" s="99"/>
      <c r="C539" s="116" t="s">
        <v>2867</v>
      </c>
      <c r="D539" s="136"/>
      <c r="E539" s="58">
        <f t="shared" si="19"/>
        <v>29999.34</v>
      </c>
      <c r="F539" s="58">
        <f t="shared" si="19"/>
        <v>23000</v>
      </c>
      <c r="G539" s="58">
        <f t="shared" si="19"/>
        <v>23800</v>
      </c>
      <c r="H539" s="58">
        <f t="shared" si="19"/>
        <v>24700</v>
      </c>
      <c r="I539" s="58">
        <f t="shared" si="19"/>
        <v>26000</v>
      </c>
      <c r="HT539" s="106"/>
      <c r="HU539" s="106"/>
      <c r="HV539" s="106"/>
      <c r="HW539" s="106"/>
      <c r="HX539" s="106"/>
      <c r="HY539" s="106"/>
      <c r="HZ539" s="106"/>
      <c r="IA539" s="106"/>
      <c r="IB539" s="106"/>
      <c r="IC539" s="106"/>
      <c r="ID539" s="106"/>
      <c r="IE539" s="106"/>
      <c r="IF539" s="106"/>
      <c r="IG539" s="106"/>
      <c r="IH539" s="106"/>
      <c r="II539" s="106"/>
      <c r="IJ539" s="106"/>
    </row>
    <row r="540" spans="1:244" s="107" customFormat="1" ht="14.25" customHeight="1">
      <c r="A540" s="230" t="s">
        <v>2869</v>
      </c>
      <c r="C540" s="229" t="s">
        <v>2870</v>
      </c>
      <c r="D540" s="136"/>
      <c r="E540" s="58">
        <f>SUM(E541:E541)</f>
        <v>29999.34</v>
      </c>
      <c r="F540" s="58">
        <f>SUM(F541:F541)</f>
        <v>23000</v>
      </c>
      <c r="G540" s="58">
        <f>SUM(G541:G541)</f>
        <v>23800</v>
      </c>
      <c r="H540" s="58">
        <f>SUM(H541:H541)</f>
        <v>24700</v>
      </c>
      <c r="I540" s="58">
        <f>SUM(I541:I541)</f>
        <v>26000</v>
      </c>
      <c r="HT540" s="106"/>
      <c r="HU540" s="106"/>
      <c r="HV540" s="106"/>
      <c r="HW540" s="106"/>
      <c r="HX540" s="106"/>
      <c r="HY540" s="106"/>
      <c r="HZ540" s="106"/>
      <c r="IA540" s="106"/>
      <c r="IB540" s="106"/>
      <c r="IC540" s="106"/>
      <c r="ID540" s="106"/>
      <c r="IE540" s="106"/>
      <c r="IF540" s="106"/>
      <c r="IG540" s="106"/>
      <c r="IH540" s="106"/>
      <c r="II540" s="106"/>
      <c r="IJ540" s="106"/>
    </row>
    <row r="541" spans="1:244" s="140" customFormat="1">
      <c r="A541" s="97" t="s">
        <v>2871</v>
      </c>
      <c r="B541" s="97"/>
      <c r="C541" s="117" t="s">
        <v>2872</v>
      </c>
      <c r="D541" s="136" t="s">
        <v>542</v>
      </c>
      <c r="E541" s="60">
        <v>29999.34</v>
      </c>
      <c r="F541" s="60">
        <v>23000</v>
      </c>
      <c r="G541" s="60">
        <v>23800</v>
      </c>
      <c r="H541" s="60">
        <v>24700</v>
      </c>
      <c r="I541" s="60">
        <v>26000</v>
      </c>
      <c r="HT541" s="138"/>
      <c r="HU541" s="138"/>
      <c r="HV541" s="138"/>
      <c r="HW541" s="138"/>
      <c r="HX541" s="138"/>
      <c r="HY541" s="138"/>
      <c r="HZ541" s="138"/>
      <c r="IA541" s="138"/>
      <c r="IB541" s="138"/>
      <c r="IC541" s="138"/>
      <c r="ID541" s="138"/>
      <c r="IE541" s="138"/>
      <c r="IF541" s="138"/>
      <c r="IG541" s="138"/>
      <c r="IH541" s="138"/>
      <c r="II541" s="138"/>
      <c r="IJ541" s="138"/>
    </row>
    <row r="542" spans="1:244" s="203" customFormat="1" ht="21.75" customHeight="1">
      <c r="A542" s="99" t="s">
        <v>2873</v>
      </c>
      <c r="B542" s="99" t="s">
        <v>2874</v>
      </c>
      <c r="C542" s="116" t="s">
        <v>2874</v>
      </c>
      <c r="D542" s="136"/>
      <c r="E542" s="58"/>
      <c r="F542" s="58">
        <f t="shared" ref="F542:I544" si="20">F543</f>
        <v>25000</v>
      </c>
      <c r="G542" s="58">
        <f t="shared" si="20"/>
        <v>25000</v>
      </c>
      <c r="H542" s="58">
        <f t="shared" si="20"/>
        <v>25000</v>
      </c>
      <c r="I542" s="58">
        <f t="shared" si="20"/>
        <v>25000</v>
      </c>
      <c r="J542" s="202"/>
      <c r="K542" s="202"/>
      <c r="L542" s="202"/>
      <c r="M542" s="202"/>
      <c r="N542" s="202"/>
      <c r="O542" s="202"/>
      <c r="P542" s="202"/>
      <c r="Q542" s="202"/>
      <c r="R542" s="202"/>
      <c r="S542" s="202"/>
      <c r="T542" s="202"/>
      <c r="U542" s="202"/>
      <c r="V542" s="202"/>
      <c r="W542" s="202"/>
      <c r="X542" s="202"/>
      <c r="Y542" s="202"/>
      <c r="Z542" s="202"/>
      <c r="AA542" s="202"/>
      <c r="AB542" s="202"/>
      <c r="AC542" s="202"/>
      <c r="AD542" s="202"/>
      <c r="AE542" s="202"/>
      <c r="AF542" s="202"/>
      <c r="AG542" s="202"/>
      <c r="AH542" s="202"/>
      <c r="AI542" s="202"/>
      <c r="AJ542" s="202"/>
      <c r="AK542" s="202"/>
      <c r="AL542" s="202"/>
      <c r="AM542" s="202"/>
      <c r="AN542" s="202"/>
      <c r="AO542" s="202"/>
      <c r="AP542" s="202"/>
      <c r="AQ542" s="202"/>
      <c r="AR542" s="202"/>
      <c r="AS542" s="202"/>
      <c r="AT542" s="202"/>
      <c r="AU542" s="202"/>
      <c r="AV542" s="202"/>
      <c r="AW542" s="202"/>
      <c r="AX542" s="202"/>
      <c r="AY542" s="202"/>
      <c r="AZ542" s="202"/>
      <c r="BA542" s="202"/>
      <c r="BB542" s="202"/>
      <c r="BC542" s="202"/>
      <c r="BD542" s="202"/>
      <c r="BE542" s="202"/>
      <c r="BF542" s="202"/>
      <c r="BG542" s="202"/>
      <c r="BH542" s="202"/>
      <c r="BI542" s="202"/>
      <c r="BJ542" s="202"/>
      <c r="BK542" s="202"/>
      <c r="BL542" s="202"/>
      <c r="BM542" s="202"/>
      <c r="BN542" s="202"/>
      <c r="BO542" s="202"/>
      <c r="BP542" s="202"/>
      <c r="BQ542" s="202"/>
      <c r="BR542" s="202"/>
      <c r="BS542" s="202"/>
      <c r="BT542" s="202"/>
      <c r="BU542" s="202"/>
      <c r="BV542" s="202"/>
      <c r="BW542" s="202"/>
      <c r="BX542" s="202"/>
      <c r="BY542" s="202"/>
      <c r="BZ542" s="202"/>
      <c r="CA542" s="202"/>
      <c r="CB542" s="202"/>
      <c r="CC542" s="202"/>
      <c r="CD542" s="202"/>
      <c r="CE542" s="202"/>
      <c r="CF542" s="202"/>
      <c r="CG542" s="202"/>
      <c r="CH542" s="202"/>
      <c r="CI542" s="202"/>
      <c r="CJ542" s="202"/>
      <c r="CK542" s="202"/>
      <c r="CL542" s="202"/>
      <c r="CM542" s="202"/>
      <c r="CN542" s="202"/>
      <c r="CO542" s="202"/>
      <c r="CP542" s="202"/>
      <c r="CQ542" s="202"/>
      <c r="CR542" s="202"/>
      <c r="CS542" s="202"/>
      <c r="CT542" s="202"/>
      <c r="CU542" s="202"/>
      <c r="CV542" s="202"/>
      <c r="CW542" s="202"/>
      <c r="CX542" s="202"/>
      <c r="CY542" s="202"/>
      <c r="CZ542" s="202"/>
      <c r="DA542" s="202"/>
      <c r="DB542" s="202"/>
      <c r="DC542" s="202"/>
      <c r="DD542" s="202"/>
      <c r="DE542" s="202"/>
      <c r="DF542" s="202"/>
      <c r="DG542" s="202"/>
      <c r="DH542" s="202"/>
      <c r="DI542" s="202"/>
      <c r="DJ542" s="202"/>
      <c r="DK542" s="202"/>
      <c r="DL542" s="202"/>
      <c r="DM542" s="202"/>
      <c r="DN542" s="202"/>
      <c r="DO542" s="202"/>
      <c r="DP542" s="202"/>
      <c r="DQ542" s="202"/>
      <c r="DR542" s="202"/>
      <c r="DS542" s="202"/>
      <c r="DT542" s="202"/>
      <c r="DU542" s="202"/>
      <c r="DV542" s="202"/>
      <c r="DW542" s="202"/>
      <c r="DX542" s="202"/>
      <c r="DY542" s="202"/>
      <c r="DZ542" s="202"/>
      <c r="EA542" s="202"/>
      <c r="EB542" s="202"/>
      <c r="EC542" s="202"/>
      <c r="ED542" s="202"/>
      <c r="EE542" s="202"/>
      <c r="EF542" s="202"/>
      <c r="EG542" s="202"/>
      <c r="EH542" s="202"/>
      <c r="EI542" s="202"/>
      <c r="EJ542" s="202"/>
      <c r="EK542" s="202"/>
      <c r="EL542" s="202"/>
      <c r="EM542" s="202"/>
      <c r="EN542" s="202"/>
      <c r="EO542" s="202"/>
      <c r="EP542" s="202"/>
      <c r="EQ542" s="202"/>
      <c r="ER542" s="202"/>
      <c r="ES542" s="202"/>
      <c r="ET542" s="202"/>
      <c r="EU542" s="202"/>
      <c r="EV542" s="202"/>
      <c r="EW542" s="202"/>
      <c r="EX542" s="202"/>
      <c r="EY542" s="202"/>
      <c r="EZ542" s="202"/>
      <c r="FA542" s="202"/>
      <c r="FB542" s="202"/>
      <c r="FC542" s="202"/>
      <c r="FD542" s="202"/>
      <c r="FE542" s="202"/>
      <c r="FF542" s="202"/>
      <c r="FG542" s="202"/>
      <c r="FH542" s="202"/>
      <c r="FI542" s="202"/>
      <c r="FJ542" s="202"/>
      <c r="FK542" s="202"/>
      <c r="FL542" s="202"/>
      <c r="FM542" s="202"/>
      <c r="FN542" s="202"/>
      <c r="FO542" s="202"/>
      <c r="FP542" s="202"/>
      <c r="FQ542" s="202"/>
      <c r="FR542" s="202"/>
      <c r="FS542" s="202"/>
      <c r="FT542" s="202"/>
      <c r="FU542" s="202"/>
      <c r="FV542" s="202"/>
      <c r="FW542" s="202"/>
      <c r="FX542" s="202"/>
      <c r="FY542" s="202"/>
      <c r="FZ542" s="202"/>
      <c r="GA542" s="202"/>
      <c r="GB542" s="202"/>
      <c r="GC542" s="202"/>
      <c r="GD542" s="202"/>
      <c r="GE542" s="202"/>
      <c r="GF542" s="202"/>
      <c r="GG542" s="202"/>
      <c r="GH542" s="202"/>
      <c r="GI542" s="202"/>
      <c r="GJ542" s="202"/>
      <c r="GK542" s="202"/>
      <c r="GL542" s="202"/>
      <c r="GM542" s="202"/>
      <c r="GN542" s="202"/>
      <c r="GO542" s="202"/>
      <c r="GP542" s="202"/>
      <c r="GQ542" s="202"/>
      <c r="GR542" s="202"/>
      <c r="GS542" s="202"/>
      <c r="GT542" s="202"/>
      <c r="GU542" s="202"/>
      <c r="GV542" s="202"/>
      <c r="GW542" s="202"/>
      <c r="GX542" s="202"/>
      <c r="GY542" s="202"/>
      <c r="GZ542" s="202"/>
      <c r="HA542" s="202"/>
      <c r="HB542" s="202"/>
      <c r="HC542" s="202"/>
      <c r="HD542" s="202"/>
      <c r="HE542" s="202"/>
      <c r="HF542" s="202"/>
      <c r="HG542" s="202"/>
      <c r="HH542" s="202"/>
      <c r="HI542" s="202"/>
      <c r="HJ542" s="202"/>
      <c r="HK542" s="202"/>
      <c r="HL542" s="202"/>
      <c r="HM542" s="202"/>
      <c r="HN542" s="202"/>
      <c r="HO542" s="202"/>
      <c r="HP542" s="202"/>
      <c r="HQ542" s="202"/>
      <c r="HR542" s="202"/>
      <c r="HS542" s="202"/>
    </row>
    <row r="543" spans="1:244" s="203" customFormat="1" ht="21.75" customHeight="1">
      <c r="A543" s="99" t="s">
        <v>2875</v>
      </c>
      <c r="B543" s="99"/>
      <c r="C543" s="116" t="s">
        <v>2874</v>
      </c>
      <c r="D543" s="136"/>
      <c r="E543" s="58"/>
      <c r="F543" s="58">
        <f t="shared" si="20"/>
        <v>25000</v>
      </c>
      <c r="G543" s="58">
        <f t="shared" si="20"/>
        <v>25000</v>
      </c>
      <c r="H543" s="58">
        <f t="shared" si="20"/>
        <v>25000</v>
      </c>
      <c r="I543" s="58">
        <f t="shared" si="20"/>
        <v>25000</v>
      </c>
      <c r="J543" s="202"/>
      <c r="K543" s="202"/>
      <c r="L543" s="202"/>
      <c r="M543" s="202"/>
      <c r="N543" s="202"/>
      <c r="O543" s="202"/>
      <c r="P543" s="202"/>
      <c r="Q543" s="202"/>
      <c r="R543" s="202"/>
      <c r="S543" s="202"/>
      <c r="T543" s="202"/>
      <c r="U543" s="202"/>
      <c r="V543" s="202"/>
      <c r="W543" s="202"/>
      <c r="X543" s="202"/>
      <c r="Y543" s="202"/>
      <c r="Z543" s="202"/>
      <c r="AA543" s="202"/>
      <c r="AB543" s="202"/>
      <c r="AC543" s="202"/>
      <c r="AD543" s="202"/>
      <c r="AE543" s="202"/>
      <c r="AF543" s="202"/>
      <c r="AG543" s="202"/>
      <c r="AH543" s="202"/>
      <c r="AI543" s="202"/>
      <c r="AJ543" s="202"/>
      <c r="AK543" s="202"/>
      <c r="AL543" s="202"/>
      <c r="AM543" s="202"/>
      <c r="AN543" s="202"/>
      <c r="AO543" s="202"/>
      <c r="AP543" s="202"/>
      <c r="AQ543" s="202"/>
      <c r="AR543" s="202"/>
      <c r="AS543" s="202"/>
      <c r="AT543" s="202"/>
      <c r="AU543" s="202"/>
      <c r="AV543" s="202"/>
      <c r="AW543" s="202"/>
      <c r="AX543" s="202"/>
      <c r="AY543" s="202"/>
      <c r="AZ543" s="202"/>
      <c r="BA543" s="202"/>
      <c r="BB543" s="202"/>
      <c r="BC543" s="202"/>
      <c r="BD543" s="202"/>
      <c r="BE543" s="202"/>
      <c r="BF543" s="202"/>
      <c r="BG543" s="202"/>
      <c r="BH543" s="202"/>
      <c r="BI543" s="202"/>
      <c r="BJ543" s="202"/>
      <c r="BK543" s="202"/>
      <c r="BL543" s="202"/>
      <c r="BM543" s="202"/>
      <c r="BN543" s="202"/>
      <c r="BO543" s="202"/>
      <c r="BP543" s="202"/>
      <c r="BQ543" s="202"/>
      <c r="BR543" s="202"/>
      <c r="BS543" s="202"/>
      <c r="BT543" s="202"/>
      <c r="BU543" s="202"/>
      <c r="BV543" s="202"/>
      <c r="BW543" s="202"/>
      <c r="BX543" s="202"/>
      <c r="BY543" s="202"/>
      <c r="BZ543" s="202"/>
      <c r="CA543" s="202"/>
      <c r="CB543" s="202"/>
      <c r="CC543" s="202"/>
      <c r="CD543" s="202"/>
      <c r="CE543" s="202"/>
      <c r="CF543" s="202"/>
      <c r="CG543" s="202"/>
      <c r="CH543" s="202"/>
      <c r="CI543" s="202"/>
      <c r="CJ543" s="202"/>
      <c r="CK543" s="202"/>
      <c r="CL543" s="202"/>
      <c r="CM543" s="202"/>
      <c r="CN543" s="202"/>
      <c r="CO543" s="202"/>
      <c r="CP543" s="202"/>
      <c r="CQ543" s="202"/>
      <c r="CR543" s="202"/>
      <c r="CS543" s="202"/>
      <c r="CT543" s="202"/>
      <c r="CU543" s="202"/>
      <c r="CV543" s="202"/>
      <c r="CW543" s="202"/>
      <c r="CX543" s="202"/>
      <c r="CY543" s="202"/>
      <c r="CZ543" s="202"/>
      <c r="DA543" s="202"/>
      <c r="DB543" s="202"/>
      <c r="DC543" s="202"/>
      <c r="DD543" s="202"/>
      <c r="DE543" s="202"/>
      <c r="DF543" s="202"/>
      <c r="DG543" s="202"/>
      <c r="DH543" s="202"/>
      <c r="DI543" s="202"/>
      <c r="DJ543" s="202"/>
      <c r="DK543" s="202"/>
      <c r="DL543" s="202"/>
      <c r="DM543" s="202"/>
      <c r="DN543" s="202"/>
      <c r="DO543" s="202"/>
      <c r="DP543" s="202"/>
      <c r="DQ543" s="202"/>
      <c r="DR543" s="202"/>
      <c r="DS543" s="202"/>
      <c r="DT543" s="202"/>
      <c r="DU543" s="202"/>
      <c r="DV543" s="202"/>
      <c r="DW543" s="202"/>
      <c r="DX543" s="202"/>
      <c r="DY543" s="202"/>
      <c r="DZ543" s="202"/>
      <c r="EA543" s="202"/>
      <c r="EB543" s="202"/>
      <c r="EC543" s="202"/>
      <c r="ED543" s="202"/>
      <c r="EE543" s="202"/>
      <c r="EF543" s="202"/>
      <c r="EG543" s="202"/>
      <c r="EH543" s="202"/>
      <c r="EI543" s="202"/>
      <c r="EJ543" s="202"/>
      <c r="EK543" s="202"/>
      <c r="EL543" s="202"/>
      <c r="EM543" s="202"/>
      <c r="EN543" s="202"/>
      <c r="EO543" s="202"/>
      <c r="EP543" s="202"/>
      <c r="EQ543" s="202"/>
      <c r="ER543" s="202"/>
      <c r="ES543" s="202"/>
      <c r="ET543" s="202"/>
      <c r="EU543" s="202"/>
      <c r="EV543" s="202"/>
      <c r="EW543" s="202"/>
      <c r="EX543" s="202"/>
      <c r="EY543" s="202"/>
      <c r="EZ543" s="202"/>
      <c r="FA543" s="202"/>
      <c r="FB543" s="202"/>
      <c r="FC543" s="202"/>
      <c r="FD543" s="202"/>
      <c r="FE543" s="202"/>
      <c r="FF543" s="202"/>
      <c r="FG543" s="202"/>
      <c r="FH543" s="202"/>
      <c r="FI543" s="202"/>
      <c r="FJ543" s="202"/>
      <c r="FK543" s="202"/>
      <c r="FL543" s="202"/>
      <c r="FM543" s="202"/>
      <c r="FN543" s="202"/>
      <c r="FO543" s="202"/>
      <c r="FP543" s="202"/>
      <c r="FQ543" s="202"/>
      <c r="FR543" s="202"/>
      <c r="FS543" s="202"/>
      <c r="FT543" s="202"/>
      <c r="FU543" s="202"/>
      <c r="FV543" s="202"/>
      <c r="FW543" s="202"/>
      <c r="FX543" s="202"/>
      <c r="FY543" s="202"/>
      <c r="FZ543" s="202"/>
      <c r="GA543" s="202"/>
      <c r="GB543" s="202"/>
      <c r="GC543" s="202"/>
      <c r="GD543" s="202"/>
      <c r="GE543" s="202"/>
      <c r="GF543" s="202"/>
      <c r="GG543" s="202"/>
      <c r="GH543" s="202"/>
      <c r="GI543" s="202"/>
      <c r="GJ543" s="202"/>
      <c r="GK543" s="202"/>
      <c r="GL543" s="202"/>
      <c r="GM543" s="202"/>
      <c r="GN543" s="202"/>
      <c r="GO543" s="202"/>
      <c r="GP543" s="202"/>
      <c r="GQ543" s="202"/>
      <c r="GR543" s="202"/>
      <c r="GS543" s="202"/>
      <c r="GT543" s="202"/>
      <c r="GU543" s="202"/>
      <c r="GV543" s="202"/>
      <c r="GW543" s="202"/>
      <c r="GX543" s="202"/>
      <c r="GY543" s="202"/>
      <c r="GZ543" s="202"/>
      <c r="HA543" s="202"/>
      <c r="HB543" s="202"/>
      <c r="HC543" s="202"/>
      <c r="HD543" s="202"/>
      <c r="HE543" s="202"/>
      <c r="HF543" s="202"/>
      <c r="HG543" s="202"/>
      <c r="HH543" s="202"/>
      <c r="HI543" s="202"/>
      <c r="HJ543" s="202"/>
      <c r="HK543" s="202"/>
      <c r="HL543" s="202"/>
      <c r="HM543" s="202"/>
      <c r="HN543" s="202"/>
      <c r="HO543" s="202"/>
      <c r="HP543" s="202"/>
      <c r="HQ543" s="202"/>
      <c r="HR543" s="202"/>
      <c r="HS543" s="202"/>
    </row>
    <row r="544" spans="1:244" s="203" customFormat="1" ht="21.75" customHeight="1">
      <c r="A544" s="99" t="s">
        <v>2876</v>
      </c>
      <c r="B544" s="99"/>
      <c r="C544" s="116" t="s">
        <v>2877</v>
      </c>
      <c r="D544" s="136"/>
      <c r="E544" s="58"/>
      <c r="F544" s="58">
        <f t="shared" si="20"/>
        <v>25000</v>
      </c>
      <c r="G544" s="58">
        <f t="shared" si="20"/>
        <v>25000</v>
      </c>
      <c r="H544" s="58">
        <f t="shared" si="20"/>
        <v>25000</v>
      </c>
      <c r="I544" s="58">
        <f t="shared" si="20"/>
        <v>25000</v>
      </c>
      <c r="J544" s="202"/>
      <c r="K544" s="202"/>
      <c r="L544" s="202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  <c r="X544" s="202"/>
      <c r="Y544" s="202"/>
      <c r="Z544" s="202"/>
      <c r="AA544" s="202"/>
      <c r="AB544" s="202"/>
      <c r="AC544" s="202"/>
      <c r="AD544" s="202"/>
      <c r="AE544" s="202"/>
      <c r="AF544" s="202"/>
      <c r="AG544" s="202"/>
      <c r="AH544" s="202"/>
      <c r="AI544" s="202"/>
      <c r="AJ544" s="202"/>
      <c r="AK544" s="202"/>
      <c r="AL544" s="202"/>
      <c r="AM544" s="202"/>
      <c r="AN544" s="202"/>
      <c r="AO544" s="202"/>
      <c r="AP544" s="202"/>
      <c r="AQ544" s="202"/>
      <c r="AR544" s="202"/>
      <c r="AS544" s="202"/>
      <c r="AT544" s="202"/>
      <c r="AU544" s="202"/>
      <c r="AV544" s="202"/>
      <c r="AW544" s="202"/>
      <c r="AX544" s="202"/>
      <c r="AY544" s="202"/>
      <c r="AZ544" s="202"/>
      <c r="BA544" s="202"/>
      <c r="BB544" s="202"/>
      <c r="BC544" s="202"/>
      <c r="BD544" s="202"/>
      <c r="BE544" s="202"/>
      <c r="BF544" s="202"/>
      <c r="BG544" s="202"/>
      <c r="BH544" s="202"/>
      <c r="BI544" s="202"/>
      <c r="BJ544" s="202"/>
      <c r="BK544" s="202"/>
      <c r="BL544" s="202"/>
      <c r="BM544" s="202"/>
      <c r="BN544" s="202"/>
      <c r="BO544" s="202"/>
      <c r="BP544" s="202"/>
      <c r="BQ544" s="202"/>
      <c r="BR544" s="202"/>
      <c r="BS544" s="202"/>
      <c r="BT544" s="202"/>
      <c r="BU544" s="202"/>
      <c r="BV544" s="202"/>
      <c r="BW544" s="202"/>
      <c r="BX544" s="202"/>
      <c r="BY544" s="202"/>
      <c r="BZ544" s="202"/>
      <c r="CA544" s="202"/>
      <c r="CB544" s="202"/>
      <c r="CC544" s="202"/>
      <c r="CD544" s="202"/>
      <c r="CE544" s="202"/>
      <c r="CF544" s="202"/>
      <c r="CG544" s="202"/>
      <c r="CH544" s="202"/>
      <c r="CI544" s="202"/>
      <c r="CJ544" s="202"/>
      <c r="CK544" s="202"/>
      <c r="CL544" s="202"/>
      <c r="CM544" s="202"/>
      <c r="CN544" s="202"/>
      <c r="CO544" s="202"/>
      <c r="CP544" s="202"/>
      <c r="CQ544" s="202"/>
      <c r="CR544" s="202"/>
      <c r="CS544" s="202"/>
      <c r="CT544" s="202"/>
      <c r="CU544" s="202"/>
      <c r="CV544" s="202"/>
      <c r="CW544" s="202"/>
      <c r="CX544" s="202"/>
      <c r="CY544" s="202"/>
      <c r="CZ544" s="202"/>
      <c r="DA544" s="202"/>
      <c r="DB544" s="202"/>
      <c r="DC544" s="202"/>
      <c r="DD544" s="202"/>
      <c r="DE544" s="202"/>
      <c r="DF544" s="202"/>
      <c r="DG544" s="202"/>
      <c r="DH544" s="202"/>
      <c r="DI544" s="202"/>
      <c r="DJ544" s="202"/>
      <c r="DK544" s="202"/>
      <c r="DL544" s="202"/>
      <c r="DM544" s="202"/>
      <c r="DN544" s="202"/>
      <c r="DO544" s="202"/>
      <c r="DP544" s="202"/>
      <c r="DQ544" s="202"/>
      <c r="DR544" s="202"/>
      <c r="DS544" s="202"/>
      <c r="DT544" s="202"/>
      <c r="DU544" s="202"/>
      <c r="DV544" s="202"/>
      <c r="DW544" s="202"/>
      <c r="DX544" s="202"/>
      <c r="DY544" s="202"/>
      <c r="DZ544" s="202"/>
      <c r="EA544" s="202"/>
      <c r="EB544" s="202"/>
      <c r="EC544" s="202"/>
      <c r="ED544" s="202"/>
      <c r="EE544" s="202"/>
      <c r="EF544" s="202"/>
      <c r="EG544" s="202"/>
      <c r="EH544" s="202"/>
      <c r="EI544" s="202"/>
      <c r="EJ544" s="202"/>
      <c r="EK544" s="202"/>
      <c r="EL544" s="202"/>
      <c r="EM544" s="202"/>
      <c r="EN544" s="202"/>
      <c r="EO544" s="202"/>
      <c r="EP544" s="202"/>
      <c r="EQ544" s="202"/>
      <c r="ER544" s="202"/>
      <c r="ES544" s="202"/>
      <c r="ET544" s="202"/>
      <c r="EU544" s="202"/>
      <c r="EV544" s="202"/>
      <c r="EW544" s="202"/>
      <c r="EX544" s="202"/>
      <c r="EY544" s="202"/>
      <c r="EZ544" s="202"/>
      <c r="FA544" s="202"/>
      <c r="FB544" s="202"/>
      <c r="FC544" s="202"/>
      <c r="FD544" s="202"/>
      <c r="FE544" s="202"/>
      <c r="FF544" s="202"/>
      <c r="FG544" s="202"/>
      <c r="FH544" s="202"/>
      <c r="FI544" s="202"/>
      <c r="FJ544" s="202"/>
      <c r="FK544" s="202"/>
      <c r="FL544" s="202"/>
      <c r="FM544" s="202"/>
      <c r="FN544" s="202"/>
      <c r="FO544" s="202"/>
      <c r="FP544" s="202"/>
      <c r="FQ544" s="202"/>
      <c r="FR544" s="202"/>
      <c r="FS544" s="202"/>
      <c r="FT544" s="202"/>
      <c r="FU544" s="202"/>
      <c r="FV544" s="202"/>
      <c r="FW544" s="202"/>
      <c r="FX544" s="202"/>
      <c r="FY544" s="202"/>
      <c r="FZ544" s="202"/>
      <c r="GA544" s="202"/>
      <c r="GB544" s="202"/>
      <c r="GC544" s="202"/>
      <c r="GD544" s="202"/>
      <c r="GE544" s="202"/>
      <c r="GF544" s="202"/>
      <c r="GG544" s="202"/>
      <c r="GH544" s="202"/>
      <c r="GI544" s="202"/>
      <c r="GJ544" s="202"/>
      <c r="GK544" s="202"/>
      <c r="GL544" s="202"/>
      <c r="GM544" s="202"/>
      <c r="GN544" s="202"/>
      <c r="GO544" s="202"/>
      <c r="GP544" s="202"/>
      <c r="GQ544" s="202"/>
      <c r="GR544" s="202"/>
      <c r="GS544" s="202"/>
      <c r="GT544" s="202"/>
      <c r="GU544" s="202"/>
      <c r="GV544" s="202"/>
      <c r="GW544" s="202"/>
      <c r="GX544" s="202"/>
      <c r="GY544" s="202"/>
      <c r="GZ544" s="202"/>
      <c r="HA544" s="202"/>
      <c r="HB544" s="202"/>
      <c r="HC544" s="202"/>
      <c r="HD544" s="202"/>
      <c r="HE544" s="202"/>
      <c r="HF544" s="202"/>
      <c r="HG544" s="202"/>
      <c r="HH544" s="202"/>
      <c r="HI544" s="202"/>
      <c r="HJ544" s="202"/>
      <c r="HK544" s="202"/>
      <c r="HL544" s="202"/>
      <c r="HM544" s="202"/>
      <c r="HN544" s="202"/>
      <c r="HO544" s="202"/>
      <c r="HP544" s="202"/>
      <c r="HQ544" s="202"/>
      <c r="HR544" s="202"/>
      <c r="HS544" s="202"/>
    </row>
    <row r="545" spans="1:244" s="203" customFormat="1" ht="21.75" customHeight="1">
      <c r="A545" s="97" t="s">
        <v>2878</v>
      </c>
      <c r="B545" s="97"/>
      <c r="C545" s="117" t="s">
        <v>2879</v>
      </c>
      <c r="D545" s="136" t="s">
        <v>2880</v>
      </c>
      <c r="E545" s="60"/>
      <c r="F545" s="60">
        <v>25000</v>
      </c>
      <c r="G545" s="60">
        <v>25000</v>
      </c>
      <c r="H545" s="60">
        <v>25000</v>
      </c>
      <c r="I545" s="60">
        <v>25000</v>
      </c>
      <c r="J545" s="202"/>
      <c r="K545" s="202"/>
      <c r="L545" s="202"/>
      <c r="M545" s="202"/>
      <c r="N545" s="202"/>
      <c r="O545" s="202"/>
      <c r="P545" s="202"/>
      <c r="Q545" s="202"/>
      <c r="R545" s="202"/>
      <c r="S545" s="202"/>
      <c r="T545" s="202"/>
      <c r="U545" s="202"/>
      <c r="V545" s="202"/>
      <c r="W545" s="202"/>
      <c r="X545" s="202"/>
      <c r="Y545" s="202"/>
      <c r="Z545" s="202"/>
      <c r="AA545" s="202"/>
      <c r="AB545" s="202"/>
      <c r="AC545" s="202"/>
      <c r="AD545" s="202"/>
      <c r="AE545" s="202"/>
      <c r="AF545" s="202"/>
      <c r="AG545" s="202"/>
      <c r="AH545" s="202"/>
      <c r="AI545" s="202"/>
      <c r="AJ545" s="202"/>
      <c r="AK545" s="202"/>
      <c r="AL545" s="202"/>
      <c r="AM545" s="202"/>
      <c r="AN545" s="202"/>
      <c r="AO545" s="202"/>
      <c r="AP545" s="202"/>
      <c r="AQ545" s="202"/>
      <c r="AR545" s="202"/>
      <c r="AS545" s="202"/>
      <c r="AT545" s="202"/>
      <c r="AU545" s="202"/>
      <c r="AV545" s="202"/>
      <c r="AW545" s="202"/>
      <c r="AX545" s="202"/>
      <c r="AY545" s="202"/>
      <c r="AZ545" s="202"/>
      <c r="BA545" s="202"/>
      <c r="BB545" s="202"/>
      <c r="BC545" s="202"/>
      <c r="BD545" s="202"/>
      <c r="BE545" s="202"/>
      <c r="BF545" s="202"/>
      <c r="BG545" s="202"/>
      <c r="BH545" s="202"/>
      <c r="BI545" s="202"/>
      <c r="BJ545" s="202"/>
      <c r="BK545" s="202"/>
      <c r="BL545" s="202"/>
      <c r="BM545" s="202"/>
      <c r="BN545" s="202"/>
      <c r="BO545" s="202"/>
      <c r="BP545" s="202"/>
      <c r="BQ545" s="202"/>
      <c r="BR545" s="202"/>
      <c r="BS545" s="202"/>
      <c r="BT545" s="202"/>
      <c r="BU545" s="202"/>
      <c r="BV545" s="202"/>
      <c r="BW545" s="202"/>
      <c r="BX545" s="202"/>
      <c r="BY545" s="202"/>
      <c r="BZ545" s="202"/>
      <c r="CA545" s="202"/>
      <c r="CB545" s="202"/>
      <c r="CC545" s="202"/>
      <c r="CD545" s="202"/>
      <c r="CE545" s="202"/>
      <c r="CF545" s="202"/>
      <c r="CG545" s="202"/>
      <c r="CH545" s="202"/>
      <c r="CI545" s="202"/>
      <c r="CJ545" s="202"/>
      <c r="CK545" s="202"/>
      <c r="CL545" s="202"/>
      <c r="CM545" s="202"/>
      <c r="CN545" s="202"/>
      <c r="CO545" s="202"/>
      <c r="CP545" s="202"/>
      <c r="CQ545" s="202"/>
      <c r="CR545" s="202"/>
      <c r="CS545" s="202"/>
      <c r="CT545" s="202"/>
      <c r="CU545" s="202"/>
      <c r="CV545" s="202"/>
      <c r="CW545" s="202"/>
      <c r="CX545" s="202"/>
      <c r="CY545" s="202"/>
      <c r="CZ545" s="202"/>
      <c r="DA545" s="202"/>
      <c r="DB545" s="202"/>
      <c r="DC545" s="202"/>
      <c r="DD545" s="202"/>
      <c r="DE545" s="202"/>
      <c r="DF545" s="202"/>
      <c r="DG545" s="202"/>
      <c r="DH545" s="202"/>
      <c r="DI545" s="202"/>
      <c r="DJ545" s="202"/>
      <c r="DK545" s="202"/>
      <c r="DL545" s="202"/>
      <c r="DM545" s="202"/>
      <c r="DN545" s="202"/>
      <c r="DO545" s="202"/>
      <c r="DP545" s="202"/>
      <c r="DQ545" s="202"/>
      <c r="DR545" s="202"/>
      <c r="DS545" s="202"/>
      <c r="DT545" s="202"/>
      <c r="DU545" s="202"/>
      <c r="DV545" s="202"/>
      <c r="DW545" s="202"/>
      <c r="DX545" s="202"/>
      <c r="DY545" s="202"/>
      <c r="DZ545" s="202"/>
      <c r="EA545" s="202"/>
      <c r="EB545" s="202"/>
      <c r="EC545" s="202"/>
      <c r="ED545" s="202"/>
      <c r="EE545" s="202"/>
      <c r="EF545" s="202"/>
      <c r="EG545" s="202"/>
      <c r="EH545" s="202"/>
      <c r="EI545" s="202"/>
      <c r="EJ545" s="202"/>
      <c r="EK545" s="202"/>
      <c r="EL545" s="202"/>
      <c r="EM545" s="202"/>
      <c r="EN545" s="202"/>
      <c r="EO545" s="202"/>
      <c r="EP545" s="202"/>
      <c r="EQ545" s="202"/>
      <c r="ER545" s="202"/>
      <c r="ES545" s="202"/>
      <c r="ET545" s="202"/>
      <c r="EU545" s="202"/>
      <c r="EV545" s="202"/>
      <c r="EW545" s="202"/>
      <c r="EX545" s="202"/>
      <c r="EY545" s="202"/>
      <c r="EZ545" s="202"/>
      <c r="FA545" s="202"/>
      <c r="FB545" s="202"/>
      <c r="FC545" s="202"/>
      <c r="FD545" s="202"/>
      <c r="FE545" s="202"/>
      <c r="FF545" s="202"/>
      <c r="FG545" s="202"/>
      <c r="FH545" s="202"/>
      <c r="FI545" s="202"/>
      <c r="FJ545" s="202"/>
      <c r="FK545" s="202"/>
      <c r="FL545" s="202"/>
      <c r="FM545" s="202"/>
      <c r="FN545" s="202"/>
      <c r="FO545" s="202"/>
      <c r="FP545" s="202"/>
      <c r="FQ545" s="202"/>
      <c r="FR545" s="202"/>
      <c r="FS545" s="202"/>
      <c r="FT545" s="202"/>
      <c r="FU545" s="202"/>
      <c r="FV545" s="202"/>
      <c r="FW545" s="202"/>
      <c r="FX545" s="202"/>
      <c r="FY545" s="202"/>
      <c r="FZ545" s="202"/>
      <c r="GA545" s="202"/>
      <c r="GB545" s="202"/>
      <c r="GC545" s="202"/>
      <c r="GD545" s="202"/>
      <c r="GE545" s="202"/>
      <c r="GF545" s="202"/>
      <c r="GG545" s="202"/>
      <c r="GH545" s="202"/>
      <c r="GI545" s="202"/>
      <c r="GJ545" s="202"/>
      <c r="GK545" s="202"/>
      <c r="GL545" s="202"/>
      <c r="GM545" s="202"/>
      <c r="GN545" s="202"/>
      <c r="GO545" s="202"/>
      <c r="GP545" s="202"/>
      <c r="GQ545" s="202"/>
      <c r="GR545" s="202"/>
      <c r="GS545" s="202"/>
      <c r="GT545" s="202"/>
      <c r="GU545" s="202"/>
      <c r="GV545" s="202"/>
      <c r="GW545" s="202"/>
      <c r="GX545" s="202"/>
      <c r="GY545" s="202"/>
      <c r="GZ545" s="202"/>
      <c r="HA545" s="202"/>
      <c r="HB545" s="202"/>
      <c r="HC545" s="202"/>
      <c r="HD545" s="202"/>
      <c r="HE545" s="202"/>
      <c r="HF545" s="202"/>
      <c r="HG545" s="202"/>
      <c r="HH545" s="202"/>
      <c r="HI545" s="202"/>
      <c r="HJ545" s="202"/>
      <c r="HK545" s="202"/>
      <c r="HL545" s="202"/>
      <c r="HM545" s="202"/>
      <c r="HN545" s="202"/>
      <c r="HO545" s="202"/>
      <c r="HP545" s="202"/>
      <c r="HQ545" s="202"/>
      <c r="HR545" s="202"/>
      <c r="HS545" s="202"/>
    </row>
    <row r="546" spans="1:244" s="20" customFormat="1" ht="15.75" customHeight="1">
      <c r="A546" s="99" t="s">
        <v>2881</v>
      </c>
      <c r="B546" s="99"/>
      <c r="C546" s="116" t="s">
        <v>2882</v>
      </c>
      <c r="D546" s="136"/>
      <c r="E546" s="58">
        <f t="shared" ref="E546:I547" si="21">E547</f>
        <v>430031.11</v>
      </c>
      <c r="F546" s="58">
        <f t="shared" si="21"/>
        <v>66600</v>
      </c>
      <c r="G546" s="58">
        <f t="shared" si="21"/>
        <v>69200</v>
      </c>
      <c r="H546" s="58">
        <f t="shared" si="21"/>
        <v>72000</v>
      </c>
      <c r="I546" s="58">
        <f t="shared" si="21"/>
        <v>76000</v>
      </c>
      <c r="HT546" s="106"/>
      <c r="HU546" s="106"/>
      <c r="HV546" s="106"/>
      <c r="HW546" s="106"/>
      <c r="HX546" s="106"/>
      <c r="HY546" s="106"/>
      <c r="HZ546" s="106"/>
      <c r="IA546" s="106"/>
      <c r="IB546" s="106"/>
      <c r="IC546" s="106"/>
      <c r="ID546" s="106"/>
      <c r="IE546" s="106"/>
      <c r="IF546" s="106"/>
      <c r="IG546" s="106"/>
      <c r="IH546" s="106"/>
      <c r="II546" s="106"/>
      <c r="IJ546" s="106"/>
    </row>
    <row r="547" spans="1:244" ht="15.75" customHeight="1">
      <c r="A547" s="99" t="s">
        <v>2883</v>
      </c>
      <c r="B547" s="99"/>
      <c r="C547" s="116" t="s">
        <v>2882</v>
      </c>
      <c r="D547" s="136"/>
      <c r="E547" s="58">
        <f t="shared" si="21"/>
        <v>430031.11</v>
      </c>
      <c r="F547" s="58">
        <f t="shared" si="21"/>
        <v>66600</v>
      </c>
      <c r="G547" s="58">
        <f t="shared" si="21"/>
        <v>69200</v>
      </c>
      <c r="H547" s="58">
        <f t="shared" si="21"/>
        <v>72000</v>
      </c>
      <c r="I547" s="58">
        <f t="shared" si="21"/>
        <v>76000</v>
      </c>
    </row>
    <row r="548" spans="1:244" s="107" customFormat="1" ht="22.5" customHeight="1">
      <c r="A548" s="99" t="s">
        <v>2884</v>
      </c>
      <c r="B548" s="99"/>
      <c r="C548" s="116" t="s">
        <v>2885</v>
      </c>
      <c r="D548" s="136"/>
      <c r="E548" s="58">
        <f>SUM(E549:E550)</f>
        <v>430031.11</v>
      </c>
      <c r="F548" s="58">
        <f>SUM(F549:F550)</f>
        <v>66600</v>
      </c>
      <c r="G548" s="58">
        <f>SUM(G549:G550)</f>
        <v>69200</v>
      </c>
      <c r="H548" s="58">
        <f>SUM(H549:H550)</f>
        <v>72000</v>
      </c>
      <c r="I548" s="58">
        <f>SUM(I549:I550)</f>
        <v>76000</v>
      </c>
      <c r="HT548" s="106"/>
      <c r="HU548" s="106"/>
      <c r="HV548" s="106"/>
      <c r="HW548" s="106"/>
      <c r="HX548" s="106"/>
      <c r="HY548" s="106"/>
      <c r="HZ548" s="106"/>
      <c r="IA548" s="106"/>
      <c r="IB548" s="106"/>
      <c r="IC548" s="106"/>
      <c r="ID548" s="106"/>
      <c r="IE548" s="106"/>
      <c r="IF548" s="106"/>
      <c r="IG548" s="106"/>
      <c r="IH548" s="106"/>
      <c r="II548" s="106"/>
      <c r="IJ548" s="106"/>
    </row>
    <row r="549" spans="1:244" s="140" customFormat="1" ht="22.5" customHeight="1">
      <c r="A549" s="99" t="s">
        <v>2886</v>
      </c>
      <c r="B549" s="99"/>
      <c r="C549" s="116" t="s">
        <v>2887</v>
      </c>
      <c r="D549" s="136" t="s">
        <v>218</v>
      </c>
      <c r="E549" s="58">
        <v>170031.11</v>
      </c>
      <c r="F549" s="58">
        <v>66600</v>
      </c>
      <c r="G549" s="58">
        <v>69200</v>
      </c>
      <c r="H549" s="58">
        <v>72000</v>
      </c>
      <c r="I549" s="58">
        <v>76000</v>
      </c>
      <c r="HT549" s="138"/>
      <c r="HU549" s="138"/>
      <c r="HV549" s="138"/>
      <c r="HW549" s="138"/>
      <c r="HX549" s="138"/>
      <c r="HY549" s="138"/>
      <c r="HZ549" s="138"/>
      <c r="IA549" s="138"/>
      <c r="IB549" s="138"/>
      <c r="IC549" s="138"/>
      <c r="ID549" s="138"/>
      <c r="IE549" s="138"/>
      <c r="IF549" s="138"/>
      <c r="IG549" s="138"/>
      <c r="IH549" s="138"/>
      <c r="II549" s="138"/>
      <c r="IJ549" s="138"/>
    </row>
    <row r="550" spans="1:244" s="140" customFormat="1" ht="21.75" customHeight="1">
      <c r="A550" s="99" t="s">
        <v>2888</v>
      </c>
      <c r="B550" s="99"/>
      <c r="C550" s="116" t="s">
        <v>2889</v>
      </c>
      <c r="D550" s="136" t="s">
        <v>221</v>
      </c>
      <c r="E550" s="58">
        <v>260000</v>
      </c>
      <c r="F550" s="58"/>
      <c r="G550" s="58"/>
      <c r="H550" s="58"/>
      <c r="I550" s="58"/>
      <c r="HT550" s="138"/>
      <c r="HU550" s="138"/>
      <c r="HV550" s="138"/>
      <c r="HW550" s="138"/>
      <c r="HX550" s="138"/>
      <c r="HY550" s="138"/>
      <c r="HZ550" s="138"/>
      <c r="IA550" s="138"/>
      <c r="IB550" s="138"/>
      <c r="IC550" s="138"/>
      <c r="ID550" s="138"/>
      <c r="IE550" s="138"/>
      <c r="IF550" s="138"/>
      <c r="IG550" s="138"/>
      <c r="IH550" s="138"/>
      <c r="II550" s="138"/>
      <c r="IJ550" s="138"/>
    </row>
    <row r="551" spans="1:244" s="20" customFormat="1" ht="21.75" customHeight="1">
      <c r="A551" s="99" t="s">
        <v>2890</v>
      </c>
      <c r="B551" s="99"/>
      <c r="C551" s="116" t="s">
        <v>2891</v>
      </c>
      <c r="D551" s="136"/>
      <c r="E551" s="58">
        <f t="shared" ref="E551:I554" si="22">E552</f>
        <v>96271012.620000005</v>
      </c>
      <c r="F551" s="58">
        <f t="shared" si="22"/>
        <v>94800000</v>
      </c>
      <c r="G551" s="58">
        <f t="shared" si="22"/>
        <v>104377000</v>
      </c>
      <c r="H551" s="58">
        <f t="shared" si="22"/>
        <v>108291000</v>
      </c>
      <c r="I551" s="58">
        <f t="shared" si="22"/>
        <v>113976000</v>
      </c>
      <c r="HT551" s="106"/>
      <c r="HU551" s="106"/>
      <c r="HV551" s="106"/>
      <c r="HW551" s="106"/>
      <c r="HX551" s="106"/>
      <c r="HY551" s="106"/>
      <c r="HZ551" s="106"/>
      <c r="IA551" s="106"/>
      <c r="IB551" s="106"/>
      <c r="IC551" s="106"/>
      <c r="ID551" s="106"/>
      <c r="IE551" s="106"/>
      <c r="IF551" s="106"/>
      <c r="IG551" s="106"/>
      <c r="IH551" s="106"/>
      <c r="II551" s="106"/>
      <c r="IJ551" s="106"/>
    </row>
    <row r="552" spans="1:244" ht="18.75" customHeight="1">
      <c r="A552" s="132" t="s">
        <v>2892</v>
      </c>
      <c r="B552" s="132"/>
      <c r="C552" s="133" t="s">
        <v>2893</v>
      </c>
      <c r="D552" s="134"/>
      <c r="E552" s="135">
        <f t="shared" si="22"/>
        <v>96271012.620000005</v>
      </c>
      <c r="F552" s="135">
        <f t="shared" si="22"/>
        <v>94800000</v>
      </c>
      <c r="G552" s="135">
        <f t="shared" si="22"/>
        <v>104377000</v>
      </c>
      <c r="H552" s="135">
        <f t="shared" si="22"/>
        <v>108291000</v>
      </c>
      <c r="I552" s="135">
        <f t="shared" si="22"/>
        <v>113976000</v>
      </c>
    </row>
    <row r="553" spans="1:244" s="107" customFormat="1" ht="22.5" customHeight="1">
      <c r="A553" s="99" t="s">
        <v>2894</v>
      </c>
      <c r="B553" s="99"/>
      <c r="C553" s="116" t="s">
        <v>2895</v>
      </c>
      <c r="D553" s="136"/>
      <c r="E553" s="58">
        <f t="shared" si="22"/>
        <v>96271012.620000005</v>
      </c>
      <c r="F553" s="58">
        <f t="shared" si="22"/>
        <v>94800000</v>
      </c>
      <c r="G553" s="58">
        <f t="shared" si="22"/>
        <v>104377000</v>
      </c>
      <c r="H553" s="58">
        <f t="shared" si="22"/>
        <v>108291000</v>
      </c>
      <c r="I553" s="58">
        <f t="shared" si="22"/>
        <v>113976000</v>
      </c>
      <c r="HT553" s="106"/>
      <c r="HU553" s="106"/>
      <c r="HV553" s="106"/>
      <c r="HW553" s="106"/>
      <c r="HX553" s="106"/>
      <c r="HY553" s="106"/>
      <c r="HZ553" s="106"/>
      <c r="IA553" s="106"/>
      <c r="IB553" s="106"/>
      <c r="IC553" s="106"/>
      <c r="ID553" s="106"/>
      <c r="IE553" s="106"/>
      <c r="IF553" s="106"/>
      <c r="IG553" s="106"/>
      <c r="IH553" s="106"/>
      <c r="II553" s="106"/>
      <c r="IJ553" s="106"/>
    </row>
    <row r="554" spans="1:244" s="107" customFormat="1" ht="22.5" customHeight="1">
      <c r="A554" s="99" t="s">
        <v>2896</v>
      </c>
      <c r="B554" s="99"/>
      <c r="C554" s="116" t="s">
        <v>2895</v>
      </c>
      <c r="D554" s="136"/>
      <c r="E554" s="58">
        <f t="shared" si="22"/>
        <v>96271012.620000005</v>
      </c>
      <c r="F554" s="58">
        <f t="shared" si="22"/>
        <v>94800000</v>
      </c>
      <c r="G554" s="58">
        <f t="shared" si="22"/>
        <v>104377000</v>
      </c>
      <c r="H554" s="58">
        <f t="shared" si="22"/>
        <v>108291000</v>
      </c>
      <c r="I554" s="58">
        <f t="shared" si="22"/>
        <v>113976000</v>
      </c>
      <c r="HT554" s="106"/>
      <c r="HU554" s="106"/>
      <c r="HV554" s="106"/>
      <c r="HW554" s="106"/>
      <c r="HX554" s="106"/>
      <c r="HY554" s="106"/>
      <c r="HZ554" s="106"/>
      <c r="IA554" s="106"/>
      <c r="IB554" s="106"/>
      <c r="IC554" s="106"/>
      <c r="ID554" s="106"/>
      <c r="IE554" s="106"/>
      <c r="IF554" s="106"/>
      <c r="IG554" s="106"/>
      <c r="IH554" s="106"/>
      <c r="II554" s="106"/>
      <c r="IJ554" s="106"/>
    </row>
    <row r="555" spans="1:244" s="140" customFormat="1" ht="22.5" customHeight="1">
      <c r="A555" s="230" t="s">
        <v>2897</v>
      </c>
      <c r="B555" s="107"/>
      <c r="C555" s="229" t="s">
        <v>2898</v>
      </c>
      <c r="D555" s="136" t="s">
        <v>249</v>
      </c>
      <c r="E555" s="58">
        <v>96271012.620000005</v>
      </c>
      <c r="F555" s="58">
        <v>94800000</v>
      </c>
      <c r="G555" s="58">
        <v>104377000</v>
      </c>
      <c r="H555" s="58">
        <v>108291000</v>
      </c>
      <c r="I555" s="58">
        <v>113976000</v>
      </c>
      <c r="HT555" s="138"/>
      <c r="HU555" s="138"/>
      <c r="HV555" s="138"/>
      <c r="HW555" s="138"/>
      <c r="HX555" s="138"/>
      <c r="HY555" s="138"/>
      <c r="HZ555" s="138"/>
      <c r="IA555" s="138"/>
      <c r="IB555" s="138"/>
      <c r="IC555" s="138"/>
      <c r="ID555" s="138"/>
      <c r="IE555" s="138"/>
      <c r="IF555" s="138"/>
      <c r="IG555" s="138"/>
      <c r="IH555" s="138"/>
      <c r="II555" s="138"/>
      <c r="IJ555" s="138"/>
    </row>
    <row r="556" spans="1:244" s="20" customFormat="1" ht="16.5" customHeight="1">
      <c r="A556" s="99" t="s">
        <v>2899</v>
      </c>
      <c r="B556" s="99"/>
      <c r="C556" s="116" t="s">
        <v>2900</v>
      </c>
      <c r="D556" s="136"/>
      <c r="E556" s="58">
        <f t="shared" ref="E556:I557" si="23">E557</f>
        <v>955691.04</v>
      </c>
      <c r="F556" s="58">
        <f t="shared" si="23"/>
        <v>633000</v>
      </c>
      <c r="G556" s="58">
        <f t="shared" si="23"/>
        <v>658700</v>
      </c>
      <c r="H556" s="58">
        <f t="shared" si="23"/>
        <v>685500</v>
      </c>
      <c r="I556" s="58">
        <f t="shared" si="23"/>
        <v>721500</v>
      </c>
      <c r="HT556" s="106"/>
      <c r="HU556" s="106"/>
      <c r="HV556" s="106"/>
      <c r="HW556" s="106"/>
      <c r="HX556" s="106"/>
      <c r="HY556" s="106"/>
      <c r="HZ556" s="106"/>
      <c r="IA556" s="106"/>
      <c r="IB556" s="106"/>
      <c r="IC556" s="106"/>
      <c r="ID556" s="106"/>
      <c r="IE556" s="106"/>
      <c r="IF556" s="106"/>
      <c r="IG556" s="106"/>
      <c r="IH556" s="106"/>
      <c r="II556" s="106"/>
      <c r="IJ556" s="106"/>
    </row>
    <row r="557" spans="1:244" ht="15.75" customHeight="1">
      <c r="A557" s="132" t="s">
        <v>2901</v>
      </c>
      <c r="B557" s="132"/>
      <c r="C557" s="133" t="s">
        <v>2900</v>
      </c>
      <c r="D557" s="134"/>
      <c r="E557" s="58">
        <f t="shared" si="23"/>
        <v>955691.04</v>
      </c>
      <c r="F557" s="58">
        <f t="shared" si="23"/>
        <v>633000</v>
      </c>
      <c r="G557" s="58">
        <f t="shared" si="23"/>
        <v>658700</v>
      </c>
      <c r="H557" s="58">
        <f t="shared" si="23"/>
        <v>685500</v>
      </c>
      <c r="I557" s="58">
        <f t="shared" si="23"/>
        <v>721500</v>
      </c>
    </row>
    <row r="558" spans="1:244" s="107" customFormat="1" ht="15" customHeight="1">
      <c r="A558" s="99" t="s">
        <v>2902</v>
      </c>
      <c r="B558" s="99"/>
      <c r="C558" s="116" t="s">
        <v>2903</v>
      </c>
      <c r="D558" s="136"/>
      <c r="E558" s="58">
        <f>SUM(E559:E560)</f>
        <v>955691.04</v>
      </c>
      <c r="F558" s="58">
        <f>SUM(F559:F560)</f>
        <v>633000</v>
      </c>
      <c r="G558" s="58">
        <f>SUM(G559:G560)</f>
        <v>658700</v>
      </c>
      <c r="H558" s="58">
        <f>SUM(H559:H560)</f>
        <v>685500</v>
      </c>
      <c r="I558" s="58">
        <f>SUM(I559:I560)</f>
        <v>721500</v>
      </c>
      <c r="HT558" s="106"/>
      <c r="HU558" s="106"/>
      <c r="HV558" s="106"/>
      <c r="HW558" s="106"/>
      <c r="HX558" s="106"/>
      <c r="HY558" s="106"/>
      <c r="HZ558" s="106"/>
      <c r="IA558" s="106"/>
      <c r="IB558" s="106"/>
      <c r="IC558" s="106"/>
      <c r="ID558" s="106"/>
      <c r="IE558" s="106"/>
      <c r="IF558" s="106"/>
      <c r="IG558" s="106"/>
      <c r="IH558" s="106"/>
      <c r="II558" s="106"/>
      <c r="IJ558" s="106"/>
    </row>
    <row r="559" spans="1:244" s="140" customFormat="1" ht="22.5" customHeight="1">
      <c r="A559" s="99" t="s">
        <v>2904</v>
      </c>
      <c r="B559" s="99"/>
      <c r="C559" s="116" t="s">
        <v>2905</v>
      </c>
      <c r="D559" s="136" t="s">
        <v>218</v>
      </c>
      <c r="E559" s="58">
        <v>750434.04</v>
      </c>
      <c r="F559" s="58">
        <v>623000</v>
      </c>
      <c r="G559" s="58">
        <v>648000</v>
      </c>
      <c r="H559" s="58">
        <v>674300</v>
      </c>
      <c r="I559" s="58">
        <v>709700</v>
      </c>
      <c r="HT559" s="138"/>
      <c r="HU559" s="138"/>
      <c r="HV559" s="138"/>
      <c r="HW559" s="138"/>
      <c r="HX559" s="138"/>
      <c r="HY559" s="138"/>
      <c r="HZ559" s="138"/>
      <c r="IA559" s="138"/>
      <c r="IB559" s="138"/>
      <c r="IC559" s="138"/>
      <c r="ID559" s="138"/>
      <c r="IE559" s="138"/>
      <c r="IF559" s="138"/>
      <c r="IG559" s="138"/>
      <c r="IH559" s="138"/>
      <c r="II559" s="138"/>
      <c r="IJ559" s="138"/>
    </row>
    <row r="560" spans="1:244" s="140" customFormat="1" ht="16.5" customHeight="1">
      <c r="A560" s="99" t="s">
        <v>2906</v>
      </c>
      <c r="B560" s="99"/>
      <c r="C560" s="116" t="s">
        <v>2907</v>
      </c>
      <c r="D560" s="136" t="s">
        <v>221</v>
      </c>
      <c r="E560" s="58">
        <v>205257</v>
      </c>
      <c r="F560" s="58">
        <v>10000</v>
      </c>
      <c r="G560" s="58">
        <v>10700</v>
      </c>
      <c r="H560" s="58">
        <v>11200</v>
      </c>
      <c r="I560" s="58">
        <v>11800</v>
      </c>
      <c r="HT560" s="138"/>
      <c r="HU560" s="138"/>
      <c r="HV560" s="138"/>
      <c r="HW560" s="138"/>
      <c r="HX560" s="138"/>
      <c r="HY560" s="138"/>
      <c r="HZ560" s="138"/>
      <c r="IA560" s="138"/>
      <c r="IB560" s="138"/>
      <c r="IC560" s="138"/>
      <c r="ID560" s="138"/>
      <c r="IE560" s="138"/>
      <c r="IF560" s="138"/>
      <c r="IG560" s="138"/>
      <c r="IH560" s="138"/>
      <c r="II560" s="138"/>
      <c r="IJ560" s="138"/>
    </row>
    <row r="561" spans="1:244" ht="14.25" customHeight="1">
      <c r="A561" s="129" t="s">
        <v>2908</v>
      </c>
      <c r="B561" s="129"/>
      <c r="C561" s="130" t="s">
        <v>2909</v>
      </c>
      <c r="D561" s="131"/>
      <c r="E561" s="128">
        <f>SUM(E562+E619+E674)</f>
        <v>31106820.380000003</v>
      </c>
      <c r="F561" s="128">
        <f>SUM(F562+F619+F674)</f>
        <v>10059400</v>
      </c>
      <c r="G561" s="128">
        <f>SUM(G562+G619+G674)</f>
        <v>18781090</v>
      </c>
      <c r="H561" s="128">
        <f>SUM(H562+H619+H674)</f>
        <v>19477870</v>
      </c>
      <c r="I561" s="128">
        <f>SUM(I562+I619+I674)</f>
        <v>20476700</v>
      </c>
    </row>
    <row r="562" spans="1:244" ht="14.25" customHeight="1">
      <c r="A562" s="99" t="s">
        <v>2910</v>
      </c>
      <c r="B562" s="99"/>
      <c r="C562" s="116" t="s">
        <v>2911</v>
      </c>
      <c r="D562" s="131"/>
      <c r="E562" s="128">
        <f>E563+E607+E613</f>
        <v>2880144.57</v>
      </c>
      <c r="F562" s="128">
        <f>F563+F607+F613</f>
        <v>3169190</v>
      </c>
      <c r="G562" s="128">
        <f>G563+G607+G613</f>
        <v>3292580</v>
      </c>
      <c r="H562" s="128">
        <f>H563+H607+H613</f>
        <v>3421100</v>
      </c>
      <c r="I562" s="128">
        <f>I563+I607+I613</f>
        <v>3598600</v>
      </c>
    </row>
    <row r="563" spans="1:244" ht="14.25" customHeight="1">
      <c r="A563" s="99" t="s">
        <v>2912</v>
      </c>
      <c r="B563" s="99"/>
      <c r="C563" s="116" t="s">
        <v>2913</v>
      </c>
      <c r="D563" s="131"/>
      <c r="E563" s="128">
        <f>E564</f>
        <v>2667592.6999999997</v>
      </c>
      <c r="F563" s="128">
        <f>F564</f>
        <v>3014990</v>
      </c>
      <c r="G563" s="128">
        <f>G564</f>
        <v>3131970</v>
      </c>
      <c r="H563" s="128">
        <f>H564</f>
        <v>3253950</v>
      </c>
      <c r="I563" s="128">
        <f>I564</f>
        <v>3422600</v>
      </c>
    </row>
    <row r="564" spans="1:244" ht="14.25" customHeight="1">
      <c r="A564" s="99" t="s">
        <v>2914</v>
      </c>
      <c r="B564" s="99"/>
      <c r="C564" s="116" t="s">
        <v>2913</v>
      </c>
      <c r="D564" s="131"/>
      <c r="E564" s="128">
        <f>SUM(E565+E578+E587+E597)</f>
        <v>2667592.6999999997</v>
      </c>
      <c r="F564" s="128">
        <f>SUM(F565+F578+F587+F597)</f>
        <v>3014990</v>
      </c>
      <c r="G564" s="128">
        <f>SUM(G565+G578+G587+G597)</f>
        <v>3131970</v>
      </c>
      <c r="H564" s="128">
        <f>SUM(H565+H578+H587+H597)</f>
        <v>3253950</v>
      </c>
      <c r="I564" s="128">
        <f>SUM(I565+I578+I587+I597)</f>
        <v>3422600</v>
      </c>
    </row>
    <row r="565" spans="1:244" s="20" customFormat="1" ht="13.5" customHeight="1">
      <c r="A565" s="230" t="s">
        <v>2915</v>
      </c>
      <c r="B565" s="107"/>
      <c r="C565" s="229" t="s">
        <v>2916</v>
      </c>
      <c r="D565" s="136"/>
      <c r="E565" s="58">
        <f>SUM(E566:E569,E576)</f>
        <v>2330202.98</v>
      </c>
      <c r="F565" s="58">
        <f>SUM(F566:F569,F576)</f>
        <v>2685050</v>
      </c>
      <c r="G565" s="58">
        <f>SUM(G566:G569,G576)</f>
        <v>2792500</v>
      </c>
      <c r="H565" s="58">
        <f>SUM(H566:H569,H576)</f>
        <v>2904400</v>
      </c>
      <c r="I565" s="58">
        <f>SUM(I566:I569,I576)</f>
        <v>3054300</v>
      </c>
      <c r="HT565" s="106"/>
      <c r="HU565" s="106"/>
      <c r="HV565" s="106"/>
      <c r="HW565" s="106"/>
      <c r="HX565" s="106"/>
      <c r="HY565" s="106"/>
      <c r="HZ565" s="106"/>
      <c r="IA565" s="106"/>
      <c r="IB565" s="106"/>
      <c r="IC565" s="106"/>
      <c r="ID565" s="106"/>
      <c r="IE565" s="106"/>
      <c r="IF565" s="106"/>
      <c r="IG565" s="106"/>
      <c r="IH565" s="106"/>
      <c r="II565" s="106"/>
      <c r="IJ565" s="106"/>
    </row>
    <row r="566" spans="1:244" s="138" customFormat="1">
      <c r="A566" s="97" t="s">
        <v>2917</v>
      </c>
      <c r="B566" s="97"/>
      <c r="C566" s="117" t="s">
        <v>2918</v>
      </c>
      <c r="D566" s="136" t="s">
        <v>123</v>
      </c>
      <c r="E566" s="60">
        <v>24571.38</v>
      </c>
      <c r="F566" s="60">
        <v>9600</v>
      </c>
      <c r="G566" s="60">
        <v>10000</v>
      </c>
      <c r="H566" s="60">
        <v>10400</v>
      </c>
      <c r="I566" s="60">
        <v>10400</v>
      </c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  <c r="AB566" s="140"/>
      <c r="AC566" s="140"/>
      <c r="AD566" s="140"/>
      <c r="AE566" s="140"/>
      <c r="AF566" s="140"/>
      <c r="AG566" s="140"/>
      <c r="AH566" s="140"/>
      <c r="AI566" s="140"/>
      <c r="AJ566" s="140"/>
      <c r="AK566" s="140"/>
      <c r="AL566" s="140"/>
      <c r="AM566" s="140"/>
      <c r="AN566" s="140"/>
      <c r="AO566" s="140"/>
      <c r="AP566" s="140"/>
      <c r="AQ566" s="140"/>
      <c r="AR566" s="140"/>
      <c r="AS566" s="140"/>
      <c r="AT566" s="140"/>
      <c r="AU566" s="140"/>
      <c r="AV566" s="140"/>
      <c r="AW566" s="140"/>
      <c r="AX566" s="140"/>
      <c r="AY566" s="140"/>
      <c r="AZ566" s="140"/>
      <c r="BA566" s="140"/>
      <c r="BB566" s="140"/>
      <c r="BC566" s="140"/>
      <c r="BD566" s="140"/>
      <c r="BE566" s="140"/>
      <c r="BF566" s="140"/>
      <c r="BG566" s="140"/>
      <c r="BH566" s="140"/>
      <c r="BI566" s="140"/>
      <c r="BJ566" s="140"/>
      <c r="BK566" s="140"/>
      <c r="BL566" s="140"/>
      <c r="BM566" s="140"/>
      <c r="BN566" s="140"/>
      <c r="BO566" s="140"/>
      <c r="BP566" s="140"/>
      <c r="BQ566" s="140"/>
      <c r="BR566" s="140"/>
      <c r="BS566" s="140"/>
      <c r="BT566" s="140"/>
      <c r="BU566" s="140"/>
      <c r="BV566" s="140"/>
      <c r="BW566" s="140"/>
      <c r="BX566" s="140"/>
      <c r="BY566" s="140"/>
      <c r="BZ566" s="140"/>
      <c r="CA566" s="140"/>
      <c r="CB566" s="140"/>
      <c r="CC566" s="140"/>
      <c r="CD566" s="140"/>
      <c r="CE566" s="140"/>
      <c r="CF566" s="140"/>
      <c r="CG566" s="140"/>
      <c r="CH566" s="140"/>
      <c r="CI566" s="140"/>
      <c r="CJ566" s="140"/>
      <c r="CK566" s="140"/>
      <c r="CL566" s="140"/>
      <c r="CM566" s="140"/>
      <c r="CN566" s="140"/>
      <c r="CO566" s="140"/>
      <c r="CP566" s="140"/>
      <c r="CQ566" s="140"/>
      <c r="CR566" s="140"/>
      <c r="CS566" s="140"/>
      <c r="CT566" s="140"/>
      <c r="CU566" s="140"/>
      <c r="CV566" s="140"/>
      <c r="CW566" s="140"/>
      <c r="CX566" s="140"/>
      <c r="CY566" s="140"/>
      <c r="CZ566" s="140"/>
      <c r="DA566" s="140"/>
      <c r="DB566" s="140"/>
      <c r="DC566" s="140"/>
      <c r="DD566" s="140"/>
      <c r="DE566" s="140"/>
      <c r="DF566" s="140"/>
      <c r="DG566" s="140"/>
      <c r="DH566" s="140"/>
      <c r="DI566" s="140"/>
      <c r="DJ566" s="140"/>
      <c r="DK566" s="140"/>
      <c r="DL566" s="140"/>
      <c r="DM566" s="140"/>
      <c r="DN566" s="140"/>
      <c r="DO566" s="140"/>
      <c r="DP566" s="140"/>
      <c r="DQ566" s="140"/>
      <c r="DR566" s="140"/>
      <c r="DS566" s="140"/>
      <c r="DT566" s="140"/>
      <c r="DU566" s="140"/>
      <c r="DV566" s="140"/>
      <c r="DW566" s="140"/>
      <c r="DX566" s="140"/>
      <c r="DY566" s="140"/>
      <c r="DZ566" s="140"/>
      <c r="EA566" s="140"/>
      <c r="EB566" s="140"/>
      <c r="EC566" s="140"/>
      <c r="ED566" s="140"/>
      <c r="EE566" s="140"/>
      <c r="EF566" s="140"/>
      <c r="EG566" s="140"/>
      <c r="EH566" s="140"/>
      <c r="EI566" s="140"/>
      <c r="EJ566" s="140"/>
      <c r="EK566" s="140"/>
      <c r="EL566" s="140"/>
      <c r="EM566" s="140"/>
      <c r="EN566" s="140"/>
      <c r="EO566" s="140"/>
      <c r="EP566" s="140"/>
      <c r="EQ566" s="140"/>
      <c r="ER566" s="140"/>
      <c r="ES566" s="140"/>
      <c r="ET566" s="140"/>
      <c r="EU566" s="140"/>
      <c r="EV566" s="140"/>
      <c r="EW566" s="140"/>
      <c r="EX566" s="140"/>
      <c r="EY566" s="140"/>
      <c r="EZ566" s="140"/>
      <c r="FA566" s="140"/>
      <c r="FB566" s="140"/>
      <c r="FC566" s="140"/>
      <c r="FD566" s="140"/>
      <c r="FE566" s="140"/>
      <c r="FF566" s="140"/>
      <c r="FG566" s="140"/>
      <c r="FH566" s="140"/>
      <c r="FI566" s="140"/>
      <c r="FJ566" s="140"/>
      <c r="FK566" s="140"/>
      <c r="FL566" s="140"/>
      <c r="FM566" s="140"/>
      <c r="FN566" s="140"/>
      <c r="FO566" s="140"/>
      <c r="FP566" s="140"/>
      <c r="FQ566" s="140"/>
      <c r="FR566" s="140"/>
      <c r="FS566" s="140"/>
      <c r="FT566" s="140"/>
      <c r="FU566" s="140"/>
      <c r="FV566" s="140"/>
      <c r="FW566" s="140"/>
      <c r="FX566" s="140"/>
      <c r="FY566" s="140"/>
      <c r="FZ566" s="140"/>
      <c r="GA566" s="140"/>
      <c r="GB566" s="140"/>
      <c r="GC566" s="140"/>
      <c r="GD566" s="140"/>
      <c r="GE566" s="140"/>
      <c r="GF566" s="140"/>
      <c r="GG566" s="140"/>
      <c r="GH566" s="140"/>
      <c r="GI566" s="140"/>
      <c r="GJ566" s="140"/>
      <c r="GK566" s="140"/>
      <c r="GL566" s="140"/>
      <c r="GM566" s="140"/>
      <c r="GN566" s="140"/>
      <c r="GO566" s="140"/>
      <c r="GP566" s="140"/>
      <c r="GQ566" s="140"/>
      <c r="GR566" s="140"/>
      <c r="GS566" s="140"/>
      <c r="GT566" s="140"/>
      <c r="GU566" s="140"/>
      <c r="GV566" s="140"/>
      <c r="GW566" s="140"/>
      <c r="GX566" s="140"/>
      <c r="GY566" s="140"/>
      <c r="GZ566" s="140"/>
      <c r="HA566" s="140"/>
      <c r="HB566" s="140"/>
      <c r="HC566" s="140"/>
      <c r="HD566" s="140"/>
      <c r="HE566" s="140"/>
      <c r="HF566" s="140"/>
      <c r="HG566" s="140"/>
      <c r="HH566" s="140"/>
      <c r="HI566" s="140"/>
      <c r="HJ566" s="140"/>
      <c r="HK566" s="140"/>
      <c r="HL566" s="140"/>
      <c r="HM566" s="140"/>
      <c r="HN566" s="140"/>
      <c r="HO566" s="140"/>
      <c r="HP566" s="140"/>
      <c r="HQ566" s="140"/>
      <c r="HR566" s="140"/>
      <c r="HS566" s="140"/>
    </row>
    <row r="567" spans="1:244">
      <c r="A567" s="97" t="s">
        <v>2919</v>
      </c>
      <c r="B567" s="99"/>
      <c r="C567" s="116" t="s">
        <v>2920</v>
      </c>
      <c r="D567" s="136" t="s">
        <v>581</v>
      </c>
      <c r="E567" s="60">
        <v>0</v>
      </c>
      <c r="F567" s="60"/>
      <c r="G567" s="60"/>
      <c r="H567" s="60"/>
      <c r="I567" s="60"/>
    </row>
    <row r="568" spans="1:244" s="138" customFormat="1">
      <c r="A568" s="97" t="s">
        <v>2921</v>
      </c>
      <c r="B568" s="99"/>
      <c r="C568" s="116" t="s">
        <v>2922</v>
      </c>
      <c r="D568" s="136" t="s">
        <v>542</v>
      </c>
      <c r="E568" s="60">
        <v>2035816.43</v>
      </c>
      <c r="F568" s="60">
        <v>2400000</v>
      </c>
      <c r="G568" s="60">
        <v>2496000</v>
      </c>
      <c r="H568" s="60">
        <v>2596000</v>
      </c>
      <c r="I568" s="60">
        <v>2732000</v>
      </c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  <c r="AB568" s="140"/>
      <c r="AC568" s="140"/>
      <c r="AD568" s="140"/>
      <c r="AE568" s="140"/>
      <c r="AF568" s="140"/>
      <c r="AG568" s="140"/>
      <c r="AH568" s="140"/>
      <c r="AI568" s="140"/>
      <c r="AJ568" s="140"/>
      <c r="AK568" s="140"/>
      <c r="AL568" s="140"/>
      <c r="AM568" s="140"/>
      <c r="AN568" s="140"/>
      <c r="AO568" s="140"/>
      <c r="AP568" s="140"/>
      <c r="AQ568" s="140"/>
      <c r="AR568" s="140"/>
      <c r="AS568" s="140"/>
      <c r="AT568" s="140"/>
      <c r="AU568" s="140"/>
      <c r="AV568" s="140"/>
      <c r="AW568" s="140"/>
      <c r="AX568" s="140"/>
      <c r="AY568" s="140"/>
      <c r="AZ568" s="140"/>
      <c r="BA568" s="140"/>
      <c r="BB568" s="140"/>
      <c r="BC568" s="140"/>
      <c r="BD568" s="140"/>
      <c r="BE568" s="140"/>
      <c r="BF568" s="140"/>
      <c r="BG568" s="140"/>
      <c r="BH568" s="140"/>
      <c r="BI568" s="140"/>
      <c r="BJ568" s="140"/>
      <c r="BK568" s="140"/>
      <c r="BL568" s="140"/>
      <c r="BM568" s="140"/>
      <c r="BN568" s="140"/>
      <c r="BO568" s="140"/>
      <c r="BP568" s="140"/>
      <c r="BQ568" s="140"/>
      <c r="BR568" s="140"/>
      <c r="BS568" s="140"/>
      <c r="BT568" s="140"/>
      <c r="BU568" s="140"/>
      <c r="BV568" s="140"/>
      <c r="BW568" s="140"/>
      <c r="BX568" s="140"/>
      <c r="BY568" s="140"/>
      <c r="BZ568" s="140"/>
      <c r="CA568" s="140"/>
      <c r="CB568" s="140"/>
      <c r="CC568" s="140"/>
      <c r="CD568" s="140"/>
      <c r="CE568" s="140"/>
      <c r="CF568" s="140"/>
      <c r="CG568" s="140"/>
      <c r="CH568" s="140"/>
      <c r="CI568" s="140"/>
      <c r="CJ568" s="140"/>
      <c r="CK568" s="140"/>
      <c r="CL568" s="140"/>
      <c r="CM568" s="140"/>
      <c r="CN568" s="140"/>
      <c r="CO568" s="140"/>
      <c r="CP568" s="140"/>
      <c r="CQ568" s="140"/>
      <c r="CR568" s="140"/>
      <c r="CS568" s="140"/>
      <c r="CT568" s="140"/>
      <c r="CU568" s="140"/>
      <c r="CV568" s="140"/>
      <c r="CW568" s="140"/>
      <c r="CX568" s="140"/>
      <c r="CY568" s="140"/>
      <c r="CZ568" s="140"/>
      <c r="DA568" s="140"/>
      <c r="DB568" s="140"/>
      <c r="DC568" s="140"/>
      <c r="DD568" s="140"/>
      <c r="DE568" s="140"/>
      <c r="DF568" s="140"/>
      <c r="DG568" s="140"/>
      <c r="DH568" s="140"/>
      <c r="DI568" s="140"/>
      <c r="DJ568" s="140"/>
      <c r="DK568" s="140"/>
      <c r="DL568" s="140"/>
      <c r="DM568" s="140"/>
      <c r="DN568" s="140"/>
      <c r="DO568" s="140"/>
      <c r="DP568" s="140"/>
      <c r="DQ568" s="140"/>
      <c r="DR568" s="140"/>
      <c r="DS568" s="140"/>
      <c r="DT568" s="140"/>
      <c r="DU568" s="140"/>
      <c r="DV568" s="140"/>
      <c r="DW568" s="140"/>
      <c r="DX568" s="140"/>
      <c r="DY568" s="140"/>
      <c r="DZ568" s="140"/>
      <c r="EA568" s="140"/>
      <c r="EB568" s="140"/>
      <c r="EC568" s="140"/>
      <c r="ED568" s="140"/>
      <c r="EE568" s="140"/>
      <c r="EF568" s="140"/>
      <c r="EG568" s="140"/>
      <c r="EH568" s="140"/>
      <c r="EI568" s="140"/>
      <c r="EJ568" s="140"/>
      <c r="EK568" s="140"/>
      <c r="EL568" s="140"/>
      <c r="EM568" s="140"/>
      <c r="EN568" s="140"/>
      <c r="EO568" s="140"/>
      <c r="EP568" s="140"/>
      <c r="EQ568" s="140"/>
      <c r="ER568" s="140"/>
      <c r="ES568" s="140"/>
      <c r="ET568" s="140"/>
      <c r="EU568" s="140"/>
      <c r="EV568" s="140"/>
      <c r="EW568" s="140"/>
      <c r="EX568" s="140"/>
      <c r="EY568" s="140"/>
      <c r="EZ568" s="140"/>
      <c r="FA568" s="140"/>
      <c r="FB568" s="140"/>
      <c r="FC568" s="140"/>
      <c r="FD568" s="140"/>
      <c r="FE568" s="140"/>
      <c r="FF568" s="140"/>
      <c r="FG568" s="140"/>
      <c r="FH568" s="140"/>
      <c r="FI568" s="140"/>
      <c r="FJ568" s="140"/>
      <c r="FK568" s="140"/>
      <c r="FL568" s="140"/>
      <c r="FM568" s="140"/>
      <c r="FN568" s="140"/>
      <c r="FO568" s="140"/>
      <c r="FP568" s="140"/>
      <c r="FQ568" s="140"/>
      <c r="FR568" s="140"/>
      <c r="FS568" s="140"/>
      <c r="FT568" s="140"/>
      <c r="FU568" s="140"/>
      <c r="FV568" s="140"/>
      <c r="FW568" s="140"/>
      <c r="FX568" s="140"/>
      <c r="FY568" s="140"/>
      <c r="FZ568" s="140"/>
      <c r="GA568" s="140"/>
      <c r="GB568" s="140"/>
      <c r="GC568" s="140"/>
      <c r="GD568" s="140"/>
      <c r="GE568" s="140"/>
      <c r="GF568" s="140"/>
      <c r="GG568" s="140"/>
      <c r="GH568" s="140"/>
      <c r="GI568" s="140"/>
      <c r="GJ568" s="140"/>
      <c r="GK568" s="140"/>
      <c r="GL568" s="140"/>
      <c r="GM568" s="140"/>
      <c r="GN568" s="140"/>
      <c r="GO568" s="140"/>
      <c r="GP568" s="140"/>
      <c r="GQ568" s="140"/>
      <c r="GR568" s="140"/>
      <c r="GS568" s="140"/>
      <c r="GT568" s="140"/>
      <c r="GU568" s="140"/>
      <c r="GV568" s="140"/>
      <c r="GW568" s="140"/>
      <c r="GX568" s="140"/>
      <c r="GY568" s="140"/>
      <c r="GZ568" s="140"/>
      <c r="HA568" s="140"/>
      <c r="HB568" s="140"/>
      <c r="HC568" s="140"/>
      <c r="HD568" s="140"/>
      <c r="HE568" s="140"/>
      <c r="HF568" s="140"/>
      <c r="HG568" s="140"/>
      <c r="HH568" s="140"/>
      <c r="HI568" s="140"/>
      <c r="HJ568" s="140"/>
      <c r="HK568" s="140"/>
      <c r="HL568" s="140"/>
      <c r="HM568" s="140"/>
      <c r="HN568" s="140"/>
      <c r="HO568" s="140"/>
      <c r="HP568" s="140"/>
      <c r="HQ568" s="140"/>
      <c r="HR568" s="140"/>
      <c r="HS568" s="140"/>
    </row>
    <row r="569" spans="1:244" s="138" customFormat="1">
      <c r="A569" s="97" t="s">
        <v>2923</v>
      </c>
      <c r="B569" s="97"/>
      <c r="C569" s="117" t="s">
        <v>2924</v>
      </c>
      <c r="D569" s="136"/>
      <c r="E569" s="58">
        <f>SUM(E570:E575)</f>
        <v>242907.07</v>
      </c>
      <c r="F569" s="58">
        <f>SUM(F570:F574)</f>
        <v>247400</v>
      </c>
      <c r="G569" s="58">
        <f>SUM(G570:G574)</f>
        <v>257300</v>
      </c>
      <c r="H569" s="58">
        <f>SUM(H570:H574)</f>
        <v>267600</v>
      </c>
      <c r="I569" s="58">
        <f>SUM(I570:I574)</f>
        <v>281500</v>
      </c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  <c r="AB569" s="140"/>
      <c r="AC569" s="140"/>
      <c r="AD569" s="140"/>
      <c r="AE569" s="140"/>
      <c r="AF569" s="140"/>
      <c r="AG569" s="140"/>
      <c r="AH569" s="140"/>
      <c r="AI569" s="140"/>
      <c r="AJ569" s="140"/>
      <c r="AK569" s="140"/>
      <c r="AL569" s="140"/>
      <c r="AM569" s="140"/>
      <c r="AN569" s="140"/>
      <c r="AO569" s="140"/>
      <c r="AP569" s="140"/>
      <c r="AQ569" s="140"/>
      <c r="AR569" s="140"/>
      <c r="AS569" s="140"/>
      <c r="AT569" s="140"/>
      <c r="AU569" s="140"/>
      <c r="AV569" s="140"/>
      <c r="AW569" s="140"/>
      <c r="AX569" s="140"/>
      <c r="AY569" s="140"/>
      <c r="AZ569" s="140"/>
      <c r="BA569" s="140"/>
      <c r="BB569" s="140"/>
      <c r="BC569" s="140"/>
      <c r="BD569" s="140"/>
      <c r="BE569" s="140"/>
      <c r="BF569" s="140"/>
      <c r="BG569" s="140"/>
      <c r="BH569" s="140"/>
      <c r="BI569" s="140"/>
      <c r="BJ569" s="140"/>
      <c r="BK569" s="140"/>
      <c r="BL569" s="140"/>
      <c r="BM569" s="140"/>
      <c r="BN569" s="140"/>
      <c r="BO569" s="140"/>
      <c r="BP569" s="140"/>
      <c r="BQ569" s="140"/>
      <c r="BR569" s="140"/>
      <c r="BS569" s="140"/>
      <c r="BT569" s="140"/>
      <c r="BU569" s="140"/>
      <c r="BV569" s="140"/>
      <c r="BW569" s="140"/>
      <c r="BX569" s="140"/>
      <c r="BY569" s="140"/>
      <c r="BZ569" s="140"/>
      <c r="CA569" s="140"/>
      <c r="CB569" s="140"/>
      <c r="CC569" s="140"/>
      <c r="CD569" s="140"/>
      <c r="CE569" s="140"/>
      <c r="CF569" s="140"/>
      <c r="CG569" s="140"/>
      <c r="CH569" s="140"/>
      <c r="CI569" s="140"/>
      <c r="CJ569" s="140"/>
      <c r="CK569" s="140"/>
      <c r="CL569" s="140"/>
      <c r="CM569" s="140"/>
      <c r="CN569" s="140"/>
      <c r="CO569" s="140"/>
      <c r="CP569" s="140"/>
      <c r="CQ569" s="140"/>
      <c r="CR569" s="140"/>
      <c r="CS569" s="140"/>
      <c r="CT569" s="140"/>
      <c r="CU569" s="140"/>
      <c r="CV569" s="140"/>
      <c r="CW569" s="140"/>
      <c r="CX569" s="140"/>
      <c r="CY569" s="140"/>
      <c r="CZ569" s="140"/>
      <c r="DA569" s="140"/>
      <c r="DB569" s="140"/>
      <c r="DC569" s="140"/>
      <c r="DD569" s="140"/>
      <c r="DE569" s="140"/>
      <c r="DF569" s="140"/>
      <c r="DG569" s="140"/>
      <c r="DH569" s="140"/>
      <c r="DI569" s="140"/>
      <c r="DJ569" s="140"/>
      <c r="DK569" s="140"/>
      <c r="DL569" s="140"/>
      <c r="DM569" s="140"/>
      <c r="DN569" s="140"/>
      <c r="DO569" s="140"/>
      <c r="DP569" s="140"/>
      <c r="DQ569" s="140"/>
      <c r="DR569" s="140"/>
      <c r="DS569" s="140"/>
      <c r="DT569" s="140"/>
      <c r="DU569" s="140"/>
      <c r="DV569" s="140"/>
      <c r="DW569" s="140"/>
      <c r="DX569" s="140"/>
      <c r="DY569" s="140"/>
      <c r="DZ569" s="140"/>
      <c r="EA569" s="140"/>
      <c r="EB569" s="140"/>
      <c r="EC569" s="140"/>
      <c r="ED569" s="140"/>
      <c r="EE569" s="140"/>
      <c r="EF569" s="140"/>
      <c r="EG569" s="140"/>
      <c r="EH569" s="140"/>
      <c r="EI569" s="140"/>
      <c r="EJ569" s="140"/>
      <c r="EK569" s="140"/>
      <c r="EL569" s="140"/>
      <c r="EM569" s="140"/>
      <c r="EN569" s="140"/>
      <c r="EO569" s="140"/>
      <c r="EP569" s="140"/>
      <c r="EQ569" s="140"/>
      <c r="ER569" s="140"/>
      <c r="ES569" s="140"/>
      <c r="ET569" s="140"/>
      <c r="EU569" s="140"/>
      <c r="EV569" s="140"/>
      <c r="EW569" s="140"/>
      <c r="EX569" s="140"/>
      <c r="EY569" s="140"/>
      <c r="EZ569" s="140"/>
      <c r="FA569" s="140"/>
      <c r="FB569" s="140"/>
      <c r="FC569" s="140"/>
      <c r="FD569" s="140"/>
      <c r="FE569" s="140"/>
      <c r="FF569" s="140"/>
      <c r="FG569" s="140"/>
      <c r="FH569" s="140"/>
      <c r="FI569" s="140"/>
      <c r="FJ569" s="140"/>
      <c r="FK569" s="140"/>
      <c r="FL569" s="140"/>
      <c r="FM569" s="140"/>
      <c r="FN569" s="140"/>
      <c r="FO569" s="140"/>
      <c r="FP569" s="140"/>
      <c r="FQ569" s="140"/>
      <c r="FR569" s="140"/>
      <c r="FS569" s="140"/>
      <c r="FT569" s="140"/>
      <c r="FU569" s="140"/>
      <c r="FV569" s="140"/>
      <c r="FW569" s="140"/>
      <c r="FX569" s="140"/>
      <c r="FY569" s="140"/>
      <c r="FZ569" s="140"/>
      <c r="GA569" s="140"/>
      <c r="GB569" s="140"/>
      <c r="GC569" s="140"/>
      <c r="GD569" s="140"/>
      <c r="GE569" s="140"/>
      <c r="GF569" s="140"/>
      <c r="GG569" s="140"/>
      <c r="GH569" s="140"/>
      <c r="GI569" s="140"/>
      <c r="GJ569" s="140"/>
      <c r="GK569" s="140"/>
      <c r="GL569" s="140"/>
      <c r="GM569" s="140"/>
      <c r="GN569" s="140"/>
      <c r="GO569" s="140"/>
      <c r="GP569" s="140"/>
      <c r="GQ569" s="140"/>
      <c r="GR569" s="140"/>
      <c r="GS569" s="140"/>
      <c r="GT569" s="140"/>
      <c r="GU569" s="140"/>
      <c r="GV569" s="140"/>
      <c r="GW569" s="140"/>
      <c r="GX569" s="140"/>
      <c r="GY569" s="140"/>
      <c r="GZ569" s="140"/>
      <c r="HA569" s="140"/>
      <c r="HB569" s="140"/>
      <c r="HC569" s="140"/>
      <c r="HD569" s="140"/>
      <c r="HE569" s="140"/>
      <c r="HF569" s="140"/>
      <c r="HG569" s="140"/>
      <c r="HH569" s="140"/>
      <c r="HI569" s="140"/>
      <c r="HJ569" s="140"/>
      <c r="HK569" s="140"/>
      <c r="HL569" s="140"/>
      <c r="HM569" s="140"/>
      <c r="HN569" s="140"/>
      <c r="HO569" s="140"/>
      <c r="HP569" s="140"/>
      <c r="HQ569" s="140"/>
      <c r="HR569" s="140"/>
      <c r="HS569" s="140"/>
    </row>
    <row r="570" spans="1:244" s="140" customFormat="1" hidden="1">
      <c r="A570" s="97" t="s">
        <v>2925</v>
      </c>
      <c r="B570" s="97"/>
      <c r="C570" s="117" t="s">
        <v>1209</v>
      </c>
      <c r="D570" s="136" t="s">
        <v>29</v>
      </c>
      <c r="E570" s="60">
        <v>497.31</v>
      </c>
      <c r="F570" s="60">
        <v>350</v>
      </c>
      <c r="G570" s="60">
        <v>360</v>
      </c>
      <c r="H570" s="60">
        <v>380</v>
      </c>
      <c r="I570" s="60">
        <v>380</v>
      </c>
      <c r="HT570" s="138"/>
      <c r="HU570" s="138"/>
      <c r="HV570" s="138"/>
      <c r="HW570" s="138"/>
      <c r="HX570" s="138"/>
      <c r="HY570" s="138"/>
      <c r="HZ570" s="138"/>
      <c r="IA570" s="138"/>
      <c r="IB570" s="138"/>
      <c r="IC570" s="138"/>
      <c r="ID570" s="138"/>
      <c r="IE570" s="138"/>
      <c r="IF570" s="138"/>
      <c r="IG570" s="138"/>
      <c r="IH570" s="138"/>
      <c r="II570" s="138"/>
      <c r="IJ570" s="138"/>
    </row>
    <row r="571" spans="1:244" s="140" customFormat="1" hidden="1">
      <c r="A571" s="97" t="s">
        <v>2926</v>
      </c>
      <c r="B571" s="97"/>
      <c r="C571" s="117" t="s">
        <v>1211</v>
      </c>
      <c r="D571" s="136" t="s">
        <v>29</v>
      </c>
      <c r="E571" s="60">
        <v>25343.85</v>
      </c>
      <c r="F571" s="60">
        <v>24100</v>
      </c>
      <c r="G571" s="60">
        <v>25040</v>
      </c>
      <c r="H571" s="60">
        <v>26050</v>
      </c>
      <c r="I571" s="60">
        <v>27400</v>
      </c>
      <c r="HT571" s="138"/>
      <c r="HU571" s="138"/>
      <c r="HV571" s="138"/>
      <c r="HW571" s="138"/>
      <c r="HX571" s="138"/>
      <c r="HY571" s="138"/>
      <c r="HZ571" s="138"/>
      <c r="IA571" s="138"/>
      <c r="IB571" s="138"/>
      <c r="IC571" s="138"/>
      <c r="ID571" s="138"/>
      <c r="IE571" s="138"/>
      <c r="IF571" s="138"/>
      <c r="IG571" s="138"/>
      <c r="IH571" s="138"/>
      <c r="II571" s="138"/>
      <c r="IJ571" s="138"/>
    </row>
    <row r="572" spans="1:244" s="140" customFormat="1" hidden="1">
      <c r="A572" s="97" t="s">
        <v>2927</v>
      </c>
      <c r="B572" s="97"/>
      <c r="C572" s="117" t="s">
        <v>1213</v>
      </c>
      <c r="D572" s="136" t="s">
        <v>29</v>
      </c>
      <c r="E572" s="60">
        <v>20772.53</v>
      </c>
      <c r="F572" s="60">
        <v>16600</v>
      </c>
      <c r="G572" s="60">
        <v>17250</v>
      </c>
      <c r="H572" s="60">
        <v>17920</v>
      </c>
      <c r="I572" s="60">
        <v>18800</v>
      </c>
      <c r="HT572" s="138"/>
      <c r="HU572" s="138"/>
      <c r="HV572" s="138"/>
      <c r="HW572" s="138"/>
      <c r="HX572" s="138"/>
      <c r="HY572" s="138"/>
      <c r="HZ572" s="138"/>
      <c r="IA572" s="138"/>
      <c r="IB572" s="138"/>
      <c r="IC572" s="138"/>
      <c r="ID572" s="138"/>
      <c r="IE572" s="138"/>
      <c r="IF572" s="138"/>
      <c r="IG572" s="138"/>
      <c r="IH572" s="138"/>
      <c r="II572" s="138"/>
      <c r="IJ572" s="138"/>
    </row>
    <row r="573" spans="1:244" s="140" customFormat="1" hidden="1">
      <c r="A573" s="97" t="s">
        <v>2928</v>
      </c>
      <c r="B573" s="97"/>
      <c r="C573" s="117" t="s">
        <v>1215</v>
      </c>
      <c r="D573" s="136" t="s">
        <v>29</v>
      </c>
      <c r="E573" s="60">
        <v>70134.83</v>
      </c>
      <c r="F573" s="60">
        <v>81350</v>
      </c>
      <c r="G573" s="60">
        <v>84600</v>
      </c>
      <c r="H573" s="60">
        <v>88000</v>
      </c>
      <c r="I573" s="60">
        <v>92600</v>
      </c>
      <c r="HT573" s="138"/>
      <c r="HU573" s="138"/>
      <c r="HV573" s="138"/>
      <c r="HW573" s="138"/>
      <c r="HX573" s="138"/>
      <c r="HY573" s="138"/>
      <c r="HZ573" s="138"/>
      <c r="IA573" s="138"/>
      <c r="IB573" s="138"/>
      <c r="IC573" s="138"/>
      <c r="ID573" s="138"/>
      <c r="IE573" s="138"/>
      <c r="IF573" s="138"/>
      <c r="IG573" s="138"/>
      <c r="IH573" s="138"/>
      <c r="II573" s="138"/>
      <c r="IJ573" s="138"/>
    </row>
    <row r="574" spans="1:244" s="140" customFormat="1" hidden="1">
      <c r="A574" s="97" t="s">
        <v>2929</v>
      </c>
      <c r="B574" s="97"/>
      <c r="C574" s="117" t="s">
        <v>1219</v>
      </c>
      <c r="D574" s="136" t="s">
        <v>29</v>
      </c>
      <c r="E574" s="60">
        <v>125163.93</v>
      </c>
      <c r="F574" s="60">
        <v>125000</v>
      </c>
      <c r="G574" s="60">
        <v>130050</v>
      </c>
      <c r="H574" s="60">
        <v>135250</v>
      </c>
      <c r="I574" s="60">
        <v>142320</v>
      </c>
      <c r="HT574" s="138"/>
      <c r="HU574" s="138"/>
      <c r="HV574" s="138"/>
      <c r="HW574" s="138"/>
      <c r="HX574" s="138"/>
      <c r="HY574" s="138"/>
      <c r="HZ574" s="138"/>
      <c r="IA574" s="138"/>
      <c r="IB574" s="138"/>
      <c r="IC574" s="138"/>
      <c r="ID574" s="138"/>
      <c r="IE574" s="138"/>
      <c r="IF574" s="138"/>
      <c r="IG574" s="138"/>
      <c r="IH574" s="138"/>
      <c r="II574" s="138"/>
      <c r="IJ574" s="138"/>
    </row>
    <row r="575" spans="1:244" s="140" customFormat="1" hidden="1">
      <c r="A575" s="97" t="s">
        <v>2930</v>
      </c>
      <c r="B575" s="97"/>
      <c r="C575" s="117" t="s">
        <v>2931</v>
      </c>
      <c r="D575" s="136" t="s">
        <v>29</v>
      </c>
      <c r="E575" s="60">
        <v>994.62</v>
      </c>
      <c r="F575" s="60"/>
      <c r="G575" s="60"/>
      <c r="H575" s="60"/>
      <c r="I575" s="60"/>
      <c r="HT575" s="138"/>
      <c r="HU575" s="138"/>
      <c r="HV575" s="138"/>
      <c r="HW575" s="138"/>
      <c r="HX575" s="138"/>
      <c r="HY575" s="138"/>
      <c r="HZ575" s="138"/>
      <c r="IA575" s="138"/>
      <c r="IB575" s="138"/>
      <c r="IC575" s="138"/>
      <c r="ID575" s="138"/>
      <c r="IE575" s="138"/>
      <c r="IF575" s="138"/>
      <c r="IG575" s="138"/>
      <c r="IH575" s="138"/>
      <c r="II575" s="138"/>
      <c r="IJ575" s="138"/>
    </row>
    <row r="576" spans="1:244" s="140" customFormat="1">
      <c r="A576" s="97" t="s">
        <v>2932</v>
      </c>
      <c r="B576" s="97"/>
      <c r="C576" s="117" t="s">
        <v>2933</v>
      </c>
      <c r="D576" s="136"/>
      <c r="E576" s="58">
        <f>E577</f>
        <v>26908.1</v>
      </c>
      <c r="F576" s="58">
        <f>F577</f>
        <v>28050</v>
      </c>
      <c r="G576" s="58">
        <f>G577</f>
        <v>29200</v>
      </c>
      <c r="H576" s="58">
        <f>H577</f>
        <v>30400</v>
      </c>
      <c r="I576" s="58">
        <f>I577</f>
        <v>30400</v>
      </c>
      <c r="HT576" s="138"/>
      <c r="HU576" s="138"/>
      <c r="HV576" s="138"/>
      <c r="HW576" s="138"/>
      <c r="HX576" s="138"/>
      <c r="HY576" s="138"/>
      <c r="HZ576" s="138"/>
      <c r="IA576" s="138"/>
      <c r="IB576" s="138"/>
      <c r="IC576" s="138"/>
      <c r="ID576" s="138"/>
      <c r="IE576" s="138"/>
      <c r="IF576" s="138"/>
      <c r="IG576" s="138"/>
      <c r="IH576" s="138"/>
      <c r="II576" s="138"/>
      <c r="IJ576" s="138"/>
    </row>
    <row r="577" spans="1:244" s="140" customFormat="1">
      <c r="A577" s="97" t="s">
        <v>2934</v>
      </c>
      <c r="B577" s="97"/>
      <c r="C577" s="117" t="s">
        <v>2935</v>
      </c>
      <c r="D577" s="136" t="s">
        <v>123</v>
      </c>
      <c r="E577" s="60">
        <v>26908.1</v>
      </c>
      <c r="F577" s="60">
        <v>28050</v>
      </c>
      <c r="G577" s="60">
        <v>29200</v>
      </c>
      <c r="H577" s="60">
        <v>30400</v>
      </c>
      <c r="I577" s="60">
        <v>30400</v>
      </c>
      <c r="HT577" s="138"/>
      <c r="HU577" s="138"/>
      <c r="HV577" s="138"/>
      <c r="HW577" s="138"/>
      <c r="HX577" s="138"/>
      <c r="HY577" s="138"/>
      <c r="HZ577" s="138"/>
      <c r="IA577" s="138"/>
      <c r="IB577" s="138"/>
      <c r="IC577" s="138"/>
      <c r="ID577" s="138"/>
      <c r="IE577" s="138"/>
      <c r="IF577" s="138"/>
      <c r="IG577" s="138"/>
      <c r="IH577" s="138"/>
      <c r="II577" s="138"/>
      <c r="IJ577" s="138"/>
    </row>
    <row r="578" spans="1:244" s="140" customFormat="1" ht="18.75" customHeight="1">
      <c r="A578" s="99" t="s">
        <v>2936</v>
      </c>
      <c r="B578" s="99"/>
      <c r="C578" s="116" t="s">
        <v>2937</v>
      </c>
      <c r="D578" s="136"/>
      <c r="E578" s="58">
        <f>SUM(E579:E581)</f>
        <v>12269.58</v>
      </c>
      <c r="F578" s="58">
        <f>SUM(F579:F581)</f>
        <v>12580</v>
      </c>
      <c r="G578" s="58">
        <f>SUM(G579:G581)</f>
        <v>13080</v>
      </c>
      <c r="H578" s="58">
        <f>SUM(H579:H581)</f>
        <v>13600</v>
      </c>
      <c r="I578" s="58">
        <f>SUM(I579:I581)</f>
        <v>14300</v>
      </c>
      <c r="HT578" s="138"/>
      <c r="HU578" s="138"/>
      <c r="HV578" s="138"/>
      <c r="HW578" s="138"/>
      <c r="HX578" s="138"/>
      <c r="HY578" s="138"/>
      <c r="HZ578" s="138"/>
      <c r="IA578" s="138"/>
      <c r="IB578" s="138"/>
      <c r="IC578" s="138"/>
      <c r="ID578" s="138"/>
      <c r="IE578" s="138"/>
      <c r="IF578" s="138"/>
      <c r="IG578" s="138"/>
      <c r="IH578" s="138"/>
      <c r="II578" s="138"/>
      <c r="IJ578" s="138"/>
    </row>
    <row r="579" spans="1:244" s="140" customFormat="1" ht="13.5" customHeight="1">
      <c r="A579" s="97" t="s">
        <v>2938</v>
      </c>
      <c r="B579" s="97"/>
      <c r="C579" s="117" t="s">
        <v>2939</v>
      </c>
      <c r="D579" s="136" t="s">
        <v>123</v>
      </c>
      <c r="E579" s="60">
        <v>501.85</v>
      </c>
      <c r="F579" s="60">
        <v>420</v>
      </c>
      <c r="G579" s="60">
        <v>440</v>
      </c>
      <c r="H579" s="60">
        <v>450</v>
      </c>
      <c r="I579" s="60">
        <v>500</v>
      </c>
      <c r="HT579" s="138"/>
      <c r="HU579" s="138"/>
      <c r="HV579" s="138"/>
      <c r="HW579" s="138"/>
      <c r="HX579" s="138"/>
      <c r="HY579" s="138"/>
      <c r="HZ579" s="138"/>
      <c r="IA579" s="138"/>
      <c r="IB579" s="138"/>
      <c r="IC579" s="138"/>
      <c r="ID579" s="138"/>
      <c r="IE579" s="138"/>
      <c r="IF579" s="138"/>
      <c r="IG579" s="138"/>
      <c r="IH579" s="138"/>
      <c r="II579" s="138"/>
      <c r="IJ579" s="138"/>
    </row>
    <row r="580" spans="1:244" s="140" customFormat="1" ht="13.5" customHeight="1">
      <c r="A580" s="97" t="s">
        <v>2940</v>
      </c>
      <c r="B580" s="97"/>
      <c r="C580" s="117" t="s">
        <v>2941</v>
      </c>
      <c r="D580" s="136" t="s">
        <v>581</v>
      </c>
      <c r="E580" s="58">
        <v>0</v>
      </c>
      <c r="F580" s="58"/>
      <c r="G580" s="58"/>
      <c r="H580" s="58"/>
      <c r="I580" s="58"/>
      <c r="HT580" s="138"/>
      <c r="HU580" s="138"/>
      <c r="HV580" s="138"/>
      <c r="HW580" s="138"/>
      <c r="HX580" s="138"/>
      <c r="HY580" s="138"/>
      <c r="HZ580" s="138"/>
      <c r="IA580" s="138"/>
      <c r="IB580" s="138"/>
      <c r="IC580" s="138"/>
      <c r="ID580" s="138"/>
      <c r="IE580" s="138"/>
      <c r="IF580" s="138"/>
      <c r="IG580" s="138"/>
      <c r="IH580" s="138"/>
      <c r="II580" s="138"/>
      <c r="IJ580" s="138"/>
    </row>
    <row r="581" spans="1:244" s="140" customFormat="1" ht="13.5" customHeight="1">
      <c r="A581" s="97" t="s">
        <v>2942</v>
      </c>
      <c r="B581" s="97"/>
      <c r="C581" s="117" t="s">
        <v>2943</v>
      </c>
      <c r="D581" s="136"/>
      <c r="E581" s="58">
        <f>SUM(E582:E586)</f>
        <v>11767.73</v>
      </c>
      <c r="F581" s="58">
        <f>SUM(F582:F586)</f>
        <v>12160</v>
      </c>
      <c r="G581" s="58">
        <f>SUM(G582:G586)</f>
        <v>12640</v>
      </c>
      <c r="H581" s="58">
        <f>SUM(H582:H586)</f>
        <v>13150</v>
      </c>
      <c r="I581" s="58">
        <f>SUM(I582:I586)</f>
        <v>13800</v>
      </c>
      <c r="HT581" s="138"/>
      <c r="HU581" s="138"/>
      <c r="HV581" s="138"/>
      <c r="HW581" s="138"/>
      <c r="HX581" s="138"/>
      <c r="HY581" s="138"/>
      <c r="HZ581" s="138"/>
      <c r="IA581" s="138"/>
      <c r="IB581" s="138"/>
      <c r="IC581" s="138"/>
      <c r="ID581" s="138"/>
      <c r="IE581" s="138"/>
      <c r="IF581" s="138"/>
      <c r="IG581" s="138"/>
      <c r="IH581" s="138"/>
      <c r="II581" s="138"/>
      <c r="IJ581" s="138"/>
    </row>
    <row r="582" spans="1:244" s="140" customFormat="1" ht="13.5" hidden="1" customHeight="1">
      <c r="A582" s="97" t="s">
        <v>2944</v>
      </c>
      <c r="B582" s="97"/>
      <c r="C582" s="117" t="s">
        <v>1209</v>
      </c>
      <c r="D582" s="136" t="s">
        <v>29</v>
      </c>
      <c r="E582" s="60">
        <v>21.55</v>
      </c>
      <c r="F582" s="60">
        <v>0</v>
      </c>
      <c r="G582" s="60">
        <f>F582*1.04</f>
        <v>0</v>
      </c>
      <c r="H582" s="60">
        <f>G582*1.04</f>
        <v>0</v>
      </c>
      <c r="I582" s="60">
        <f>H582*1.04</f>
        <v>0</v>
      </c>
      <c r="HT582" s="138"/>
      <c r="HU582" s="138"/>
      <c r="HV582" s="138"/>
      <c r="HW582" s="138"/>
      <c r="HX582" s="138"/>
      <c r="HY582" s="138"/>
      <c r="HZ582" s="138"/>
      <c r="IA582" s="138"/>
      <c r="IB582" s="138"/>
      <c r="IC582" s="138"/>
      <c r="ID582" s="138"/>
      <c r="IE582" s="138"/>
      <c r="IF582" s="138"/>
      <c r="IG582" s="138"/>
      <c r="IH582" s="138"/>
      <c r="II582" s="138"/>
      <c r="IJ582" s="138"/>
    </row>
    <row r="583" spans="1:244" s="140" customFormat="1" ht="13.5" hidden="1" customHeight="1">
      <c r="A583" s="97" t="s">
        <v>2945</v>
      </c>
      <c r="B583" s="97"/>
      <c r="C583" s="117" t="s">
        <v>1211</v>
      </c>
      <c r="D583" s="136" t="s">
        <v>29</v>
      </c>
      <c r="E583" s="60">
        <v>243.23</v>
      </c>
      <c r="F583" s="60">
        <v>400</v>
      </c>
      <c r="G583" s="60">
        <v>420</v>
      </c>
      <c r="H583" s="60">
        <v>440</v>
      </c>
      <c r="I583" s="60">
        <v>440</v>
      </c>
      <c r="HT583" s="138"/>
      <c r="HU583" s="138"/>
      <c r="HV583" s="138"/>
      <c r="HW583" s="138"/>
      <c r="HX583" s="138"/>
      <c r="HY583" s="138"/>
      <c r="HZ583" s="138"/>
      <c r="IA583" s="138"/>
      <c r="IB583" s="138"/>
      <c r="IC583" s="138"/>
      <c r="ID583" s="138"/>
      <c r="IE583" s="138"/>
      <c r="IF583" s="138"/>
      <c r="IG583" s="138"/>
      <c r="IH583" s="138"/>
      <c r="II583" s="138"/>
      <c r="IJ583" s="138"/>
    </row>
    <row r="584" spans="1:244" s="140" customFormat="1" ht="13.5" hidden="1" customHeight="1">
      <c r="A584" s="97" t="s">
        <v>2946</v>
      </c>
      <c r="B584" s="97"/>
      <c r="C584" s="117" t="s">
        <v>1213</v>
      </c>
      <c r="D584" s="136" t="s">
        <v>29</v>
      </c>
      <c r="E584" s="60">
        <v>159.5</v>
      </c>
      <c r="F584" s="60">
        <v>130</v>
      </c>
      <c r="G584" s="60">
        <v>140</v>
      </c>
      <c r="H584" s="60">
        <v>140</v>
      </c>
      <c r="I584" s="60">
        <v>140</v>
      </c>
      <c r="HT584" s="138"/>
      <c r="HU584" s="138"/>
      <c r="HV584" s="138"/>
      <c r="HW584" s="138"/>
      <c r="HX584" s="138"/>
      <c r="HY584" s="138"/>
      <c r="HZ584" s="138"/>
      <c r="IA584" s="138"/>
      <c r="IB584" s="138"/>
      <c r="IC584" s="138"/>
      <c r="ID584" s="138"/>
      <c r="IE584" s="138"/>
      <c r="IF584" s="138"/>
      <c r="IG584" s="138"/>
      <c r="IH584" s="138"/>
      <c r="II584" s="138"/>
      <c r="IJ584" s="138"/>
    </row>
    <row r="585" spans="1:244" s="140" customFormat="1" ht="13.5" hidden="1" customHeight="1">
      <c r="A585" s="97" t="s">
        <v>2947</v>
      </c>
      <c r="B585" s="97"/>
      <c r="C585" s="117" t="s">
        <v>1215</v>
      </c>
      <c r="D585" s="136" t="s">
        <v>29</v>
      </c>
      <c r="E585" s="60">
        <v>4403.17</v>
      </c>
      <c r="F585" s="60">
        <v>6500</v>
      </c>
      <c r="G585" s="60">
        <v>6750</v>
      </c>
      <c r="H585" s="60">
        <v>7020</v>
      </c>
      <c r="I585" s="60">
        <v>7400</v>
      </c>
      <c r="HT585" s="138"/>
      <c r="HU585" s="138"/>
      <c r="HV585" s="138"/>
      <c r="HW585" s="138"/>
      <c r="HX585" s="138"/>
      <c r="HY585" s="138"/>
      <c r="HZ585" s="138"/>
      <c r="IA585" s="138"/>
      <c r="IB585" s="138"/>
      <c r="IC585" s="138"/>
      <c r="ID585" s="138"/>
      <c r="IE585" s="138"/>
      <c r="IF585" s="138"/>
      <c r="IG585" s="138"/>
      <c r="IH585" s="138"/>
      <c r="II585" s="138"/>
      <c r="IJ585" s="138"/>
    </row>
    <row r="586" spans="1:244" s="140" customFormat="1" ht="13.5" hidden="1" customHeight="1">
      <c r="A586" s="97" t="s">
        <v>2948</v>
      </c>
      <c r="B586" s="97"/>
      <c r="C586" s="117" t="s">
        <v>1219</v>
      </c>
      <c r="D586" s="136" t="s">
        <v>29</v>
      </c>
      <c r="E586" s="60">
        <v>6940.28</v>
      </c>
      <c r="F586" s="60">
        <v>5130</v>
      </c>
      <c r="G586" s="60">
        <v>5330</v>
      </c>
      <c r="H586" s="60">
        <v>5550</v>
      </c>
      <c r="I586" s="60">
        <v>5820</v>
      </c>
      <c r="HT586" s="138"/>
      <c r="HU586" s="138"/>
      <c r="HV586" s="138"/>
      <c r="HW586" s="138"/>
      <c r="HX586" s="138"/>
      <c r="HY586" s="138"/>
      <c r="HZ586" s="138"/>
      <c r="IA586" s="138"/>
      <c r="IB586" s="138"/>
      <c r="IC586" s="138"/>
      <c r="ID586" s="138"/>
      <c r="IE586" s="138"/>
      <c r="IF586" s="138"/>
      <c r="IG586" s="138"/>
      <c r="IH586" s="138"/>
      <c r="II586" s="138"/>
      <c r="IJ586" s="138"/>
    </row>
    <row r="587" spans="1:244" s="140" customFormat="1" ht="14.25" customHeight="1">
      <c r="A587" s="99" t="s">
        <v>2949</v>
      </c>
      <c r="B587" s="99"/>
      <c r="C587" s="116" t="s">
        <v>2950</v>
      </c>
      <c r="D587" s="136"/>
      <c r="E587" s="58">
        <f>SUM(E588:E590)</f>
        <v>203619.3</v>
      </c>
      <c r="F587" s="58">
        <f>SUM(F588:F590)</f>
        <v>198200</v>
      </c>
      <c r="G587" s="58">
        <f>SUM(G588:G590)</f>
        <v>206110</v>
      </c>
      <c r="H587" s="58">
        <f>SUM(H588:H590)</f>
        <v>214480</v>
      </c>
      <c r="I587" s="58">
        <f>SUM(I588:I590)</f>
        <v>226000</v>
      </c>
      <c r="HT587" s="138"/>
      <c r="HU587" s="138"/>
      <c r="HV587" s="138"/>
      <c r="HW587" s="138"/>
      <c r="HX587" s="138"/>
      <c r="HY587" s="138"/>
      <c r="HZ587" s="138"/>
      <c r="IA587" s="138"/>
      <c r="IB587" s="138"/>
      <c r="IC587" s="138"/>
      <c r="ID587" s="138"/>
      <c r="IE587" s="138"/>
      <c r="IF587" s="138"/>
      <c r="IG587" s="138"/>
      <c r="IH587" s="138"/>
      <c r="II587" s="138"/>
      <c r="IJ587" s="138"/>
    </row>
    <row r="588" spans="1:244" s="140" customFormat="1" ht="14.25" customHeight="1">
      <c r="A588" s="97" t="s">
        <v>2951</v>
      </c>
      <c r="B588" s="97"/>
      <c r="C588" s="117" t="s">
        <v>2952</v>
      </c>
      <c r="D588" s="136" t="s">
        <v>123</v>
      </c>
      <c r="E588" s="60">
        <v>20113.419999999998</v>
      </c>
      <c r="F588" s="60">
        <v>18820</v>
      </c>
      <c r="G588" s="60">
        <v>19570</v>
      </c>
      <c r="H588" s="60">
        <v>20350</v>
      </c>
      <c r="I588" s="60">
        <v>21500</v>
      </c>
      <c r="HT588" s="138"/>
      <c r="HU588" s="138"/>
      <c r="HV588" s="138"/>
      <c r="HW588" s="138"/>
      <c r="HX588" s="138"/>
      <c r="HY588" s="138"/>
      <c r="HZ588" s="138"/>
      <c r="IA588" s="138"/>
      <c r="IB588" s="138"/>
      <c r="IC588" s="138"/>
      <c r="ID588" s="138"/>
      <c r="IE588" s="138"/>
      <c r="IF588" s="138"/>
      <c r="IG588" s="138"/>
      <c r="IH588" s="138"/>
      <c r="II588" s="138"/>
      <c r="IJ588" s="138"/>
    </row>
    <row r="589" spans="1:244" s="140" customFormat="1" ht="14.25" customHeight="1">
      <c r="A589" s="97" t="s">
        <v>2953</v>
      </c>
      <c r="B589" s="97"/>
      <c r="C589" s="117" t="s">
        <v>2941</v>
      </c>
      <c r="D589" s="136" t="s">
        <v>581</v>
      </c>
      <c r="E589" s="60">
        <v>14862.17</v>
      </c>
      <c r="F589" s="60">
        <v>15500</v>
      </c>
      <c r="G589" s="60">
        <v>16120</v>
      </c>
      <c r="H589" s="60">
        <v>16760</v>
      </c>
      <c r="I589" s="60">
        <v>17500</v>
      </c>
      <c r="HT589" s="138"/>
      <c r="HU589" s="138"/>
      <c r="HV589" s="138"/>
      <c r="HW589" s="138"/>
      <c r="HX589" s="138"/>
      <c r="HY589" s="138"/>
      <c r="HZ589" s="138"/>
      <c r="IA589" s="138"/>
      <c r="IB589" s="138"/>
      <c r="IC589" s="138"/>
      <c r="ID589" s="138"/>
      <c r="IE589" s="138"/>
      <c r="IF589" s="138"/>
      <c r="IG589" s="138"/>
      <c r="IH589" s="138"/>
      <c r="II589" s="138"/>
      <c r="IJ589" s="138"/>
    </row>
    <row r="590" spans="1:244" s="140" customFormat="1" ht="14.25" customHeight="1">
      <c r="A590" s="97" t="s">
        <v>2954</v>
      </c>
      <c r="B590" s="97"/>
      <c r="C590" s="117" t="s">
        <v>2955</v>
      </c>
      <c r="D590" s="136"/>
      <c r="E590" s="58">
        <f>SUM(E591:E596)</f>
        <v>168643.71</v>
      </c>
      <c r="F590" s="58">
        <f>SUM(F591:F596)</f>
        <v>163880</v>
      </c>
      <c r="G590" s="58">
        <f>SUM(G591:G596)</f>
        <v>170420</v>
      </c>
      <c r="H590" s="58">
        <f>SUM(H591:H596)</f>
        <v>177370</v>
      </c>
      <c r="I590" s="58">
        <f>SUM(I591:I596)</f>
        <v>187000</v>
      </c>
      <c r="HT590" s="138"/>
      <c r="HU590" s="138"/>
      <c r="HV590" s="138"/>
      <c r="HW590" s="138"/>
      <c r="HX590" s="138"/>
      <c r="HY590" s="138"/>
      <c r="HZ590" s="138"/>
      <c r="IA590" s="138"/>
      <c r="IB590" s="138"/>
      <c r="IC590" s="138"/>
      <c r="ID590" s="138"/>
      <c r="IE590" s="138"/>
      <c r="IF590" s="138"/>
      <c r="IG590" s="138"/>
      <c r="IH590" s="138"/>
      <c r="II590" s="138"/>
      <c r="IJ590" s="138"/>
    </row>
    <row r="591" spans="1:244" s="140" customFormat="1" ht="14.25" hidden="1" customHeight="1">
      <c r="A591" s="97" t="s">
        <v>2956</v>
      </c>
      <c r="B591" s="97"/>
      <c r="C591" s="117" t="s">
        <v>1209</v>
      </c>
      <c r="D591" s="136" t="s">
        <v>29</v>
      </c>
      <c r="E591" s="60">
        <v>0</v>
      </c>
      <c r="F591" s="60">
        <v>0</v>
      </c>
      <c r="G591" s="60">
        <f>F591*1.04</f>
        <v>0</v>
      </c>
      <c r="H591" s="60">
        <f>G591*1.04</f>
        <v>0</v>
      </c>
      <c r="I591" s="60">
        <f>H591*1.0525</f>
        <v>0</v>
      </c>
      <c r="HT591" s="138"/>
      <c r="HU591" s="138"/>
      <c r="HV591" s="138"/>
      <c r="HW591" s="138"/>
      <c r="HX591" s="138"/>
      <c r="HY591" s="138"/>
      <c r="HZ591" s="138"/>
      <c r="IA591" s="138"/>
      <c r="IB591" s="138"/>
      <c r="IC591" s="138"/>
      <c r="ID591" s="138"/>
      <c r="IE591" s="138"/>
      <c r="IF591" s="138"/>
      <c r="IG591" s="138"/>
      <c r="IH591" s="138"/>
      <c r="II591" s="138"/>
      <c r="IJ591" s="138"/>
    </row>
    <row r="592" spans="1:244" s="140" customFormat="1" ht="14.25" hidden="1" customHeight="1">
      <c r="A592" s="97" t="s">
        <v>2957</v>
      </c>
      <c r="B592" s="97"/>
      <c r="C592" s="117" t="s">
        <v>1211</v>
      </c>
      <c r="D592" s="136" t="s">
        <v>29</v>
      </c>
      <c r="E592" s="60">
        <v>23083.18</v>
      </c>
      <c r="F592" s="60">
        <v>19860</v>
      </c>
      <c r="G592" s="60">
        <v>20650</v>
      </c>
      <c r="H592" s="60">
        <v>21500</v>
      </c>
      <c r="I592" s="60">
        <v>22600</v>
      </c>
      <c r="HT592" s="138"/>
      <c r="HU592" s="138"/>
      <c r="HV592" s="138"/>
      <c r="HW592" s="138"/>
      <c r="HX592" s="138"/>
      <c r="HY592" s="138"/>
      <c r="HZ592" s="138"/>
      <c r="IA592" s="138"/>
      <c r="IB592" s="138"/>
      <c r="IC592" s="138"/>
      <c r="ID592" s="138"/>
      <c r="IE592" s="138"/>
      <c r="IF592" s="138"/>
      <c r="IG592" s="138"/>
      <c r="IH592" s="138"/>
      <c r="II592" s="138"/>
      <c r="IJ592" s="138"/>
    </row>
    <row r="593" spans="1:244" s="140" customFormat="1" ht="14.25" hidden="1" customHeight="1">
      <c r="A593" s="97" t="s">
        <v>2958</v>
      </c>
      <c r="B593" s="97"/>
      <c r="C593" s="117" t="s">
        <v>1213</v>
      </c>
      <c r="D593" s="136" t="s">
        <v>29</v>
      </c>
      <c r="E593" s="60">
        <v>11840.18</v>
      </c>
      <c r="F593" s="60">
        <v>8250</v>
      </c>
      <c r="G593" s="60">
        <v>8580</v>
      </c>
      <c r="H593" s="60">
        <v>9000</v>
      </c>
      <c r="I593" s="60">
        <v>9400</v>
      </c>
      <c r="HT593" s="138"/>
      <c r="HU593" s="138"/>
      <c r="HV593" s="138"/>
      <c r="HW593" s="138"/>
      <c r="HX593" s="138"/>
      <c r="HY593" s="138"/>
      <c r="HZ593" s="138"/>
      <c r="IA593" s="138"/>
      <c r="IB593" s="138"/>
      <c r="IC593" s="138"/>
      <c r="ID593" s="138"/>
      <c r="IE593" s="138"/>
      <c r="IF593" s="138"/>
      <c r="IG593" s="138"/>
      <c r="IH593" s="138"/>
      <c r="II593" s="138"/>
      <c r="IJ593" s="138"/>
    </row>
    <row r="594" spans="1:244" s="140" customFormat="1" ht="14.25" hidden="1" customHeight="1">
      <c r="A594" s="97" t="s">
        <v>2959</v>
      </c>
      <c r="B594" s="97"/>
      <c r="C594" s="117" t="s">
        <v>1215</v>
      </c>
      <c r="D594" s="136" t="s">
        <v>29</v>
      </c>
      <c r="E594" s="60">
        <v>83183.98</v>
      </c>
      <c r="F594" s="60">
        <v>79810</v>
      </c>
      <c r="G594" s="60">
        <v>83000</v>
      </c>
      <c r="H594" s="60">
        <v>86350</v>
      </c>
      <c r="I594" s="60">
        <v>91000</v>
      </c>
      <c r="HT594" s="138"/>
      <c r="HU594" s="138"/>
      <c r="HV594" s="138"/>
      <c r="HW594" s="138"/>
      <c r="HX594" s="138"/>
      <c r="HY594" s="138"/>
      <c r="HZ594" s="138"/>
      <c r="IA594" s="138"/>
      <c r="IB594" s="138"/>
      <c r="IC594" s="138"/>
      <c r="ID594" s="138"/>
      <c r="IE594" s="138"/>
      <c r="IF594" s="138"/>
      <c r="IG594" s="138"/>
      <c r="IH594" s="138"/>
      <c r="II594" s="138"/>
      <c r="IJ594" s="138"/>
    </row>
    <row r="595" spans="1:244" s="140" customFormat="1" ht="14.25" hidden="1" customHeight="1">
      <c r="A595" s="97" t="s">
        <v>2960</v>
      </c>
      <c r="B595" s="97"/>
      <c r="C595" s="117" t="s">
        <v>1219</v>
      </c>
      <c r="D595" s="136" t="s">
        <v>29</v>
      </c>
      <c r="E595" s="60">
        <v>47089.58</v>
      </c>
      <c r="F595" s="60">
        <v>51780</v>
      </c>
      <c r="G595" s="60">
        <v>53850</v>
      </c>
      <c r="H595" s="60">
        <v>56000</v>
      </c>
      <c r="I595" s="60">
        <v>59000</v>
      </c>
      <c r="HT595" s="138"/>
      <c r="HU595" s="138"/>
      <c r="HV595" s="138"/>
      <c r="HW595" s="138"/>
      <c r="HX595" s="138"/>
      <c r="HY595" s="138"/>
      <c r="HZ595" s="138"/>
      <c r="IA595" s="138"/>
      <c r="IB595" s="138"/>
      <c r="IC595" s="138"/>
      <c r="ID595" s="138"/>
      <c r="IE595" s="138"/>
      <c r="IF595" s="138"/>
      <c r="IG595" s="138"/>
      <c r="IH595" s="138"/>
      <c r="II595" s="138"/>
      <c r="IJ595" s="138"/>
    </row>
    <row r="596" spans="1:244" s="140" customFormat="1" ht="14.25" hidden="1" customHeight="1">
      <c r="A596" s="97" t="s">
        <v>2961</v>
      </c>
      <c r="B596" s="97"/>
      <c r="C596" s="117" t="s">
        <v>2962</v>
      </c>
      <c r="D596" s="136" t="s">
        <v>29</v>
      </c>
      <c r="E596" s="60">
        <v>3446.79</v>
      </c>
      <c r="F596" s="60">
        <v>4180</v>
      </c>
      <c r="G596" s="60">
        <v>4340</v>
      </c>
      <c r="H596" s="60">
        <v>4520</v>
      </c>
      <c r="I596" s="60">
        <v>5000</v>
      </c>
      <c r="HT596" s="138"/>
      <c r="HU596" s="138"/>
      <c r="HV596" s="138"/>
      <c r="HW596" s="138"/>
      <c r="HX596" s="138"/>
      <c r="HY596" s="138"/>
      <c r="HZ596" s="138"/>
      <c r="IA596" s="138"/>
      <c r="IB596" s="138"/>
      <c r="IC596" s="138"/>
      <c r="ID596" s="138"/>
      <c r="IE596" s="138"/>
      <c r="IF596" s="138"/>
      <c r="IG596" s="138"/>
      <c r="IH596" s="138"/>
      <c r="II596" s="138"/>
      <c r="IJ596" s="138"/>
    </row>
    <row r="597" spans="1:244" s="140" customFormat="1" ht="18.75" customHeight="1">
      <c r="A597" s="99" t="s">
        <v>2963</v>
      </c>
      <c r="B597" s="99"/>
      <c r="C597" s="116" t="s">
        <v>2964</v>
      </c>
      <c r="D597" s="136"/>
      <c r="E597" s="58">
        <f>SUM(E598:E600)</f>
        <v>121500.84</v>
      </c>
      <c r="F597" s="58">
        <f>SUM(F598:F600)</f>
        <v>119160</v>
      </c>
      <c r="G597" s="58">
        <f>SUM(G598:G600)</f>
        <v>120280</v>
      </c>
      <c r="H597" s="58">
        <f>SUM(H598:H600)</f>
        <v>121470</v>
      </c>
      <c r="I597" s="58">
        <f>SUM(I598:I600)</f>
        <v>128000</v>
      </c>
      <c r="HT597" s="138"/>
      <c r="HU597" s="138"/>
      <c r="HV597" s="138"/>
      <c r="HW597" s="138"/>
      <c r="HX597" s="138"/>
      <c r="HY597" s="138"/>
      <c r="HZ597" s="138"/>
      <c r="IA597" s="138"/>
      <c r="IB597" s="138"/>
      <c r="IC597" s="138"/>
      <c r="ID597" s="138"/>
      <c r="IE597" s="138"/>
      <c r="IF597" s="138"/>
      <c r="IG597" s="138"/>
      <c r="IH597" s="138"/>
      <c r="II597" s="138"/>
      <c r="IJ597" s="138"/>
    </row>
    <row r="598" spans="1:244" s="140" customFormat="1" ht="15" customHeight="1">
      <c r="A598" s="97" t="s">
        <v>2965</v>
      </c>
      <c r="B598" s="97"/>
      <c r="C598" s="117" t="s">
        <v>2966</v>
      </c>
      <c r="D598" s="136" t="s">
        <v>123</v>
      </c>
      <c r="E598" s="60">
        <v>7814.24</v>
      </c>
      <c r="F598" s="60">
        <v>7050</v>
      </c>
      <c r="G598" s="60">
        <v>7330</v>
      </c>
      <c r="H598" s="60">
        <v>7630</v>
      </c>
      <c r="I598" s="60">
        <v>8000</v>
      </c>
      <c r="HT598" s="138"/>
      <c r="HU598" s="138"/>
      <c r="HV598" s="138"/>
      <c r="HW598" s="138"/>
      <c r="HX598" s="138"/>
      <c r="HY598" s="138"/>
      <c r="HZ598" s="138"/>
      <c r="IA598" s="138"/>
      <c r="IB598" s="138"/>
      <c r="IC598" s="138"/>
      <c r="ID598" s="138"/>
      <c r="IE598" s="138"/>
      <c r="IF598" s="138"/>
      <c r="IG598" s="138"/>
      <c r="IH598" s="138"/>
      <c r="II598" s="138"/>
      <c r="IJ598" s="138"/>
    </row>
    <row r="599" spans="1:244" s="140" customFormat="1" ht="15" customHeight="1">
      <c r="A599" s="97" t="s">
        <v>2967</v>
      </c>
      <c r="B599" s="97"/>
      <c r="C599" s="117" t="s">
        <v>2968</v>
      </c>
      <c r="D599" s="136" t="s">
        <v>581</v>
      </c>
      <c r="E599" s="60">
        <v>20509.8</v>
      </c>
      <c r="F599" s="60">
        <v>21400</v>
      </c>
      <c r="G599" s="60">
        <v>22240</v>
      </c>
      <c r="H599" s="60">
        <v>23130</v>
      </c>
      <c r="I599" s="60">
        <v>24500</v>
      </c>
      <c r="HT599" s="138"/>
      <c r="HU599" s="138"/>
      <c r="HV599" s="138"/>
      <c r="HW599" s="138"/>
      <c r="HX599" s="138"/>
      <c r="HY599" s="138"/>
      <c r="HZ599" s="138"/>
      <c r="IA599" s="138"/>
      <c r="IB599" s="138"/>
      <c r="IC599" s="138"/>
      <c r="ID599" s="138"/>
      <c r="IE599" s="138"/>
      <c r="IF599" s="138"/>
      <c r="IG599" s="138"/>
      <c r="IH599" s="138"/>
      <c r="II599" s="138"/>
      <c r="IJ599" s="138"/>
    </row>
    <row r="600" spans="1:244" s="140" customFormat="1" ht="15" customHeight="1">
      <c r="A600" s="97" t="s">
        <v>2969</v>
      </c>
      <c r="B600" s="97"/>
      <c r="C600" s="117" t="s">
        <v>2970</v>
      </c>
      <c r="D600" s="136"/>
      <c r="E600" s="58">
        <f>SUM(E601:E606)</f>
        <v>93176.8</v>
      </c>
      <c r="F600" s="58">
        <f>SUM(F601:F606)</f>
        <v>90710</v>
      </c>
      <c r="G600" s="58">
        <f>SUM(G601:G606)</f>
        <v>90710</v>
      </c>
      <c r="H600" s="58">
        <f>SUM(H601:H606)</f>
        <v>90710</v>
      </c>
      <c r="I600" s="58">
        <f>SUM(I601:I606)</f>
        <v>95500</v>
      </c>
      <c r="HT600" s="138"/>
      <c r="HU600" s="138"/>
      <c r="HV600" s="138"/>
      <c r="HW600" s="138"/>
      <c r="HX600" s="138"/>
      <c r="HY600" s="138"/>
      <c r="HZ600" s="138"/>
      <c r="IA600" s="138"/>
      <c r="IB600" s="138"/>
      <c r="IC600" s="138"/>
      <c r="ID600" s="138"/>
      <c r="IE600" s="138"/>
      <c r="IF600" s="138"/>
      <c r="IG600" s="138"/>
      <c r="IH600" s="138"/>
      <c r="II600" s="138"/>
      <c r="IJ600" s="138"/>
    </row>
    <row r="601" spans="1:244" s="140" customFormat="1" ht="15" hidden="1" customHeight="1">
      <c r="A601" s="97" t="s">
        <v>2971</v>
      </c>
      <c r="B601" s="97"/>
      <c r="C601" s="117" t="s">
        <v>2972</v>
      </c>
      <c r="D601" s="136" t="s">
        <v>29</v>
      </c>
      <c r="E601" s="60">
        <v>0</v>
      </c>
      <c r="F601" s="60">
        <v>0</v>
      </c>
      <c r="G601" s="60">
        <v>0</v>
      </c>
      <c r="H601" s="60">
        <v>0</v>
      </c>
      <c r="I601" s="60">
        <f>H601*1.0525</f>
        <v>0</v>
      </c>
      <c r="HT601" s="138"/>
      <c r="HU601" s="138"/>
      <c r="HV601" s="138"/>
      <c r="HW601" s="138"/>
      <c r="HX601" s="138"/>
      <c r="HY601" s="138"/>
      <c r="HZ601" s="138"/>
      <c r="IA601" s="138"/>
      <c r="IB601" s="138"/>
      <c r="IC601" s="138"/>
      <c r="ID601" s="138"/>
      <c r="IE601" s="138"/>
      <c r="IF601" s="138"/>
      <c r="IG601" s="138"/>
      <c r="IH601" s="138"/>
      <c r="II601" s="138"/>
      <c r="IJ601" s="138"/>
    </row>
    <row r="602" spans="1:244" s="140" customFormat="1" ht="15" hidden="1" customHeight="1">
      <c r="A602" s="97" t="s">
        <v>2973</v>
      </c>
      <c r="B602" s="97"/>
      <c r="C602" s="117" t="s">
        <v>2974</v>
      </c>
      <c r="D602" s="136" t="s">
        <v>29</v>
      </c>
      <c r="E602" s="60">
        <v>8712.07</v>
      </c>
      <c r="F602" s="60">
        <v>7650</v>
      </c>
      <c r="G602" s="60">
        <v>7650</v>
      </c>
      <c r="H602" s="60">
        <v>7650</v>
      </c>
      <c r="I602" s="60">
        <v>8000</v>
      </c>
      <c r="HT602" s="138"/>
      <c r="HU602" s="138"/>
      <c r="HV602" s="138"/>
      <c r="HW602" s="138"/>
      <c r="HX602" s="138"/>
      <c r="HY602" s="138"/>
      <c r="HZ602" s="138"/>
      <c r="IA602" s="138"/>
      <c r="IB602" s="138"/>
      <c r="IC602" s="138"/>
      <c r="ID602" s="138"/>
      <c r="IE602" s="138"/>
      <c r="IF602" s="138"/>
      <c r="IG602" s="138"/>
      <c r="IH602" s="138"/>
      <c r="II602" s="138"/>
      <c r="IJ602" s="138"/>
    </row>
    <row r="603" spans="1:244" s="140" customFormat="1" ht="15" hidden="1" customHeight="1">
      <c r="A603" s="97" t="s">
        <v>2975</v>
      </c>
      <c r="B603" s="97"/>
      <c r="C603" s="117" t="s">
        <v>1213</v>
      </c>
      <c r="D603" s="136" t="s">
        <v>29</v>
      </c>
      <c r="E603" s="60">
        <v>1635.45</v>
      </c>
      <c r="F603" s="60">
        <v>1380</v>
      </c>
      <c r="G603" s="60">
        <v>1380</v>
      </c>
      <c r="H603" s="60">
        <v>1380</v>
      </c>
      <c r="I603" s="60">
        <v>1500</v>
      </c>
      <c r="HT603" s="138"/>
      <c r="HU603" s="138"/>
      <c r="HV603" s="138"/>
      <c r="HW603" s="138"/>
      <c r="HX603" s="138"/>
      <c r="HY603" s="138"/>
      <c r="HZ603" s="138"/>
      <c r="IA603" s="138"/>
      <c r="IB603" s="138"/>
      <c r="IC603" s="138"/>
      <c r="ID603" s="138"/>
      <c r="IE603" s="138"/>
      <c r="IF603" s="138"/>
      <c r="IG603" s="138"/>
      <c r="IH603" s="138"/>
      <c r="II603" s="138"/>
      <c r="IJ603" s="138"/>
    </row>
    <row r="604" spans="1:244" s="140" customFormat="1" ht="15" hidden="1" customHeight="1">
      <c r="A604" s="97" t="s">
        <v>2976</v>
      </c>
      <c r="B604" s="97"/>
      <c r="C604" s="117" t="s">
        <v>1215</v>
      </c>
      <c r="D604" s="136" t="s">
        <v>29</v>
      </c>
      <c r="E604" s="60">
        <v>66892.149999999994</v>
      </c>
      <c r="F604" s="60">
        <v>65540</v>
      </c>
      <c r="G604" s="60">
        <v>65540</v>
      </c>
      <c r="H604" s="60">
        <v>65540</v>
      </c>
      <c r="I604" s="60">
        <v>69000</v>
      </c>
      <c r="HT604" s="138"/>
      <c r="HU604" s="138"/>
      <c r="HV604" s="138"/>
      <c r="HW604" s="138"/>
      <c r="HX604" s="138"/>
      <c r="HY604" s="138"/>
      <c r="HZ604" s="138"/>
      <c r="IA604" s="138"/>
      <c r="IB604" s="138"/>
      <c r="IC604" s="138"/>
      <c r="ID604" s="138"/>
      <c r="IE604" s="138"/>
      <c r="IF604" s="138"/>
      <c r="IG604" s="138"/>
      <c r="IH604" s="138"/>
      <c r="II604" s="138"/>
      <c r="IJ604" s="138"/>
    </row>
    <row r="605" spans="1:244" s="140" customFormat="1" ht="15" hidden="1" customHeight="1">
      <c r="A605" s="97" t="s">
        <v>2977</v>
      </c>
      <c r="B605" s="97"/>
      <c r="C605" s="117" t="s">
        <v>1219</v>
      </c>
      <c r="D605" s="136" t="s">
        <v>29</v>
      </c>
      <c r="E605" s="60">
        <v>14693.39</v>
      </c>
      <c r="F605" s="60">
        <v>14770</v>
      </c>
      <c r="G605" s="60">
        <v>14770</v>
      </c>
      <c r="H605" s="60">
        <v>14770</v>
      </c>
      <c r="I605" s="60">
        <v>15500</v>
      </c>
      <c r="HT605" s="138"/>
      <c r="HU605" s="138"/>
      <c r="HV605" s="138"/>
      <c r="HW605" s="138"/>
      <c r="HX605" s="138"/>
      <c r="HY605" s="138"/>
      <c r="HZ605" s="138"/>
      <c r="IA605" s="138"/>
      <c r="IB605" s="138"/>
      <c r="IC605" s="138"/>
      <c r="ID605" s="138"/>
      <c r="IE605" s="138"/>
      <c r="IF605" s="138"/>
      <c r="IG605" s="138"/>
      <c r="IH605" s="138"/>
      <c r="II605" s="138"/>
      <c r="IJ605" s="138"/>
    </row>
    <row r="606" spans="1:244" s="140" customFormat="1" ht="15" hidden="1" customHeight="1">
      <c r="A606" s="97" t="s">
        <v>2978</v>
      </c>
      <c r="B606" s="97"/>
      <c r="C606" s="117" t="s">
        <v>2962</v>
      </c>
      <c r="D606" s="136" t="s">
        <v>29</v>
      </c>
      <c r="E606" s="60">
        <v>1243.74</v>
      </c>
      <c r="F606" s="60">
        <v>1370</v>
      </c>
      <c r="G606" s="60">
        <v>1370</v>
      </c>
      <c r="H606" s="60">
        <v>1370</v>
      </c>
      <c r="I606" s="60">
        <v>1500</v>
      </c>
      <c r="HT606" s="138"/>
      <c r="HU606" s="138"/>
      <c r="HV606" s="138"/>
      <c r="HW606" s="138"/>
      <c r="HX606" s="138"/>
      <c r="HY606" s="138"/>
      <c r="HZ606" s="138"/>
      <c r="IA606" s="138"/>
      <c r="IB606" s="138"/>
      <c r="IC606" s="138"/>
      <c r="ID606" s="138"/>
      <c r="IE606" s="138"/>
      <c r="IF606" s="138"/>
      <c r="IG606" s="138"/>
      <c r="IH606" s="138"/>
      <c r="II606" s="138"/>
      <c r="IJ606" s="138"/>
    </row>
    <row r="607" spans="1:244" s="140" customFormat="1" ht="15" customHeight="1">
      <c r="A607" s="99" t="s">
        <v>2979</v>
      </c>
      <c r="B607" s="208"/>
      <c r="C607" s="116" t="s">
        <v>2980</v>
      </c>
      <c r="D607" s="136"/>
      <c r="E607" s="58">
        <f>E608</f>
        <v>146661.39000000001</v>
      </c>
      <c r="F607" s="58">
        <f>F608</f>
        <v>86000</v>
      </c>
      <c r="G607" s="58">
        <f>G608</f>
        <v>89510</v>
      </c>
      <c r="H607" s="58">
        <f>H608</f>
        <v>93050</v>
      </c>
      <c r="I607" s="58">
        <f>I608</f>
        <v>98000</v>
      </c>
      <c r="HT607" s="138"/>
      <c r="HU607" s="138"/>
      <c r="HV607" s="138"/>
      <c r="HW607" s="138"/>
      <c r="HX607" s="138"/>
      <c r="HY607" s="138"/>
      <c r="HZ607" s="138"/>
      <c r="IA607" s="138"/>
      <c r="IB607" s="138"/>
      <c r="IC607" s="138"/>
      <c r="ID607" s="138"/>
      <c r="IE607" s="138"/>
      <c r="IF607" s="138"/>
      <c r="IG607" s="138"/>
      <c r="IH607" s="138"/>
      <c r="II607" s="138"/>
      <c r="IJ607" s="138"/>
    </row>
    <row r="608" spans="1:244" s="140" customFormat="1" ht="15" customHeight="1">
      <c r="A608" s="99" t="s">
        <v>2981</v>
      </c>
      <c r="B608" s="208"/>
      <c r="C608" s="116" t="s">
        <v>2982</v>
      </c>
      <c r="D608" s="136"/>
      <c r="E608" s="58">
        <f>SUM(E609:E612)</f>
        <v>146661.39000000001</v>
      </c>
      <c r="F608" s="58">
        <f>SUM(F609:F612)</f>
        <v>86000</v>
      </c>
      <c r="G608" s="58">
        <f>SUM(G609:G612)</f>
        <v>89510</v>
      </c>
      <c r="H608" s="58">
        <f>SUM(H609:H612)</f>
        <v>93050</v>
      </c>
      <c r="I608" s="58">
        <f>SUM(I609:I612)</f>
        <v>98000</v>
      </c>
      <c r="HT608" s="138"/>
      <c r="HU608" s="138"/>
      <c r="HV608" s="138"/>
      <c r="HW608" s="138"/>
      <c r="HX608" s="138"/>
      <c r="HY608" s="138"/>
      <c r="HZ608" s="138"/>
      <c r="IA608" s="138"/>
      <c r="IB608" s="138"/>
      <c r="IC608" s="138"/>
      <c r="ID608" s="138"/>
      <c r="IE608" s="138"/>
      <c r="IF608" s="138"/>
      <c r="IG608" s="138"/>
      <c r="IH608" s="138"/>
      <c r="II608" s="138"/>
      <c r="IJ608" s="138"/>
    </row>
    <row r="609" spans="1:244" s="140" customFormat="1" ht="15" hidden="1" customHeight="1">
      <c r="A609" s="97" t="s">
        <v>2983</v>
      </c>
      <c r="B609" s="97"/>
      <c r="C609" s="117" t="s">
        <v>2984</v>
      </c>
      <c r="D609" s="136" t="s">
        <v>126</v>
      </c>
      <c r="E609" s="60">
        <v>74063.039999999994</v>
      </c>
      <c r="F609" s="60">
        <v>45340</v>
      </c>
      <c r="G609" s="60">
        <v>47200</v>
      </c>
      <c r="H609" s="60">
        <v>49070</v>
      </c>
      <c r="I609" s="60">
        <v>51600</v>
      </c>
      <c r="HT609" s="138"/>
      <c r="HU609" s="138"/>
      <c r="HV609" s="138"/>
      <c r="HW609" s="138"/>
      <c r="HX609" s="138"/>
      <c r="HY609" s="138"/>
      <c r="HZ609" s="138"/>
      <c r="IA609" s="138"/>
      <c r="IB609" s="138"/>
      <c r="IC609" s="138"/>
      <c r="ID609" s="138"/>
      <c r="IE609" s="138"/>
      <c r="IF609" s="138"/>
      <c r="IG609" s="138"/>
      <c r="IH609" s="138"/>
      <c r="II609" s="138"/>
      <c r="IJ609" s="138"/>
    </row>
    <row r="610" spans="1:244" s="140" customFormat="1" ht="15" hidden="1" customHeight="1">
      <c r="A610" s="97" t="s">
        <v>2985</v>
      </c>
      <c r="B610" s="97"/>
      <c r="C610" s="117" t="s">
        <v>2986</v>
      </c>
      <c r="D610" s="136" t="s">
        <v>126</v>
      </c>
      <c r="E610" s="60">
        <v>10248.52</v>
      </c>
      <c r="F610" s="60">
        <v>6560</v>
      </c>
      <c r="G610" s="60">
        <v>6830</v>
      </c>
      <c r="H610" s="60">
        <v>7100</v>
      </c>
      <c r="I610" s="60">
        <v>7400</v>
      </c>
      <c r="HT610" s="138"/>
      <c r="HU610" s="138"/>
      <c r="HV610" s="138"/>
      <c r="HW610" s="138"/>
      <c r="HX610" s="138"/>
      <c r="HY610" s="138"/>
      <c r="HZ610" s="138"/>
      <c r="IA610" s="138"/>
      <c r="IB610" s="138"/>
      <c r="IC610" s="138"/>
      <c r="ID610" s="138"/>
      <c r="IE610" s="138"/>
      <c r="IF610" s="138"/>
      <c r="IG610" s="138"/>
      <c r="IH610" s="138"/>
      <c r="II610" s="138"/>
      <c r="IJ610" s="138"/>
    </row>
    <row r="611" spans="1:244" s="140" customFormat="1" ht="15" hidden="1" customHeight="1">
      <c r="A611" s="97" t="s">
        <v>2987</v>
      </c>
      <c r="B611" s="97"/>
      <c r="C611" s="117" t="s">
        <v>2988</v>
      </c>
      <c r="D611" s="136" t="s">
        <v>126</v>
      </c>
      <c r="E611" s="60">
        <v>53213.1</v>
      </c>
      <c r="F611" s="60">
        <v>29600</v>
      </c>
      <c r="G611" s="60">
        <v>30780</v>
      </c>
      <c r="H611" s="60">
        <v>32000</v>
      </c>
      <c r="I611" s="60">
        <v>33700</v>
      </c>
      <c r="HT611" s="138"/>
      <c r="HU611" s="138"/>
      <c r="HV611" s="138"/>
      <c r="HW611" s="138"/>
      <c r="HX611" s="138"/>
      <c r="HY611" s="138"/>
      <c r="HZ611" s="138"/>
      <c r="IA611" s="138"/>
      <c r="IB611" s="138"/>
      <c r="IC611" s="138"/>
      <c r="ID611" s="138"/>
      <c r="IE611" s="138"/>
      <c r="IF611" s="138"/>
      <c r="IG611" s="138"/>
      <c r="IH611" s="138"/>
      <c r="II611" s="138"/>
      <c r="IJ611" s="138"/>
    </row>
    <row r="612" spans="1:244" s="140" customFormat="1" ht="15" hidden="1" customHeight="1">
      <c r="A612" s="97" t="s">
        <v>2989</v>
      </c>
      <c r="B612" s="97"/>
      <c r="C612" s="117" t="s">
        <v>2990</v>
      </c>
      <c r="D612" s="136" t="s">
        <v>126</v>
      </c>
      <c r="E612" s="60">
        <v>9136.73</v>
      </c>
      <c r="F612" s="60">
        <v>4500</v>
      </c>
      <c r="G612" s="60">
        <v>4700</v>
      </c>
      <c r="H612" s="60">
        <v>4880</v>
      </c>
      <c r="I612" s="60">
        <v>5300</v>
      </c>
      <c r="HT612" s="138"/>
      <c r="HU612" s="138"/>
      <c r="HV612" s="138"/>
      <c r="HW612" s="138"/>
      <c r="HX612" s="138"/>
      <c r="HY612" s="138"/>
      <c r="HZ612" s="138"/>
      <c r="IA612" s="138"/>
      <c r="IB612" s="138"/>
      <c r="IC612" s="138"/>
      <c r="ID612" s="138"/>
      <c r="IE612" s="138"/>
      <c r="IF612" s="138"/>
      <c r="IG612" s="138"/>
      <c r="IH612" s="138"/>
      <c r="II612" s="138"/>
      <c r="IJ612" s="138"/>
    </row>
    <row r="613" spans="1:244" s="140" customFormat="1" ht="15" customHeight="1">
      <c r="A613" s="99" t="s">
        <v>2991</v>
      </c>
      <c r="B613" s="99"/>
      <c r="C613" s="116" t="s">
        <v>2992</v>
      </c>
      <c r="D613" s="136"/>
      <c r="E613" s="58">
        <f>E614</f>
        <v>65890.48</v>
      </c>
      <c r="F613" s="58">
        <f t="shared" ref="F613:I614" si="24">F614</f>
        <v>68200</v>
      </c>
      <c r="G613" s="58">
        <f t="shared" si="24"/>
        <v>71100</v>
      </c>
      <c r="H613" s="58">
        <f t="shared" si="24"/>
        <v>74100</v>
      </c>
      <c r="I613" s="58">
        <f t="shared" si="24"/>
        <v>78000</v>
      </c>
      <c r="HT613" s="138"/>
      <c r="HU613" s="138"/>
      <c r="HV613" s="138"/>
      <c r="HW613" s="138"/>
      <c r="HX613" s="138"/>
      <c r="HY613" s="138"/>
      <c r="HZ613" s="138"/>
      <c r="IA613" s="138"/>
      <c r="IB613" s="138"/>
      <c r="IC613" s="138"/>
      <c r="ID613" s="138"/>
      <c r="IE613" s="138"/>
      <c r="IF613" s="138"/>
      <c r="IG613" s="138"/>
      <c r="IH613" s="138"/>
      <c r="II613" s="138"/>
      <c r="IJ613" s="138"/>
    </row>
    <row r="614" spans="1:244" s="140" customFormat="1" ht="15" customHeight="1">
      <c r="A614" s="99" t="s">
        <v>2993</v>
      </c>
      <c r="B614" s="208"/>
      <c r="C614" s="116" t="s">
        <v>2992</v>
      </c>
      <c r="D614" s="136"/>
      <c r="E614" s="58">
        <f>E615</f>
        <v>65890.48</v>
      </c>
      <c r="F614" s="58">
        <f t="shared" si="24"/>
        <v>68200</v>
      </c>
      <c r="G614" s="58">
        <f t="shared" si="24"/>
        <v>71100</v>
      </c>
      <c r="H614" s="58">
        <f t="shared" si="24"/>
        <v>74100</v>
      </c>
      <c r="I614" s="58">
        <f t="shared" si="24"/>
        <v>78000</v>
      </c>
      <c r="HT614" s="138"/>
      <c r="HU614" s="138"/>
      <c r="HV614" s="138"/>
      <c r="HW614" s="138"/>
      <c r="HX614" s="138"/>
      <c r="HY614" s="138"/>
      <c r="HZ614" s="138"/>
      <c r="IA614" s="138"/>
      <c r="IB614" s="138"/>
      <c r="IC614" s="138"/>
      <c r="ID614" s="138"/>
      <c r="IE614" s="138"/>
      <c r="IF614" s="138"/>
      <c r="IG614" s="138"/>
      <c r="IH614" s="138"/>
      <c r="II614" s="138"/>
      <c r="IJ614" s="138"/>
    </row>
    <row r="615" spans="1:244" s="140" customFormat="1" ht="15" customHeight="1">
      <c r="A615" s="97" t="s">
        <v>2994</v>
      </c>
      <c r="B615" s="97"/>
      <c r="C615" s="117" t="s">
        <v>2995</v>
      </c>
      <c r="D615" s="136"/>
      <c r="E615" s="58">
        <f>SUM(E616:E618)</f>
        <v>65890.48</v>
      </c>
      <c r="F615" s="58">
        <f>SUM(F616:F618)</f>
        <v>68200</v>
      </c>
      <c r="G615" s="58">
        <f>SUM(G616:G618)</f>
        <v>71100</v>
      </c>
      <c r="H615" s="58">
        <f>SUM(H616:H618)</f>
        <v>74100</v>
      </c>
      <c r="I615" s="58">
        <f>SUM(I616:I618)</f>
        <v>78000</v>
      </c>
      <c r="HT615" s="138"/>
      <c r="HU615" s="138"/>
      <c r="HV615" s="138"/>
      <c r="HW615" s="138"/>
      <c r="HX615" s="138"/>
      <c r="HY615" s="138"/>
      <c r="HZ615" s="138"/>
      <c r="IA615" s="138"/>
      <c r="IB615" s="138"/>
      <c r="IC615" s="138"/>
      <c r="ID615" s="138"/>
      <c r="IE615" s="138"/>
      <c r="IF615" s="138"/>
      <c r="IG615" s="138"/>
      <c r="IH615" s="138"/>
      <c r="II615" s="138"/>
      <c r="IJ615" s="138"/>
    </row>
    <row r="616" spans="1:244" s="140" customFormat="1" ht="15" customHeight="1">
      <c r="A616" s="97" t="s">
        <v>2996</v>
      </c>
      <c r="B616" s="97"/>
      <c r="C616" s="117" t="s">
        <v>2997</v>
      </c>
      <c r="D616" s="136" t="s">
        <v>545</v>
      </c>
      <c r="E616" s="60">
        <v>0</v>
      </c>
      <c r="F616" s="60">
        <v>0</v>
      </c>
      <c r="G616" s="60">
        <f>F616*1.0425</f>
        <v>0</v>
      </c>
      <c r="H616" s="60">
        <f>G616*1.0425</f>
        <v>0</v>
      </c>
      <c r="I616" s="60">
        <f>H616*1.0425</f>
        <v>0</v>
      </c>
      <c r="HT616" s="138"/>
      <c r="HU616" s="138"/>
      <c r="HV616" s="138"/>
      <c r="HW616" s="138"/>
      <c r="HX616" s="138"/>
      <c r="HY616" s="138"/>
      <c r="HZ616" s="138"/>
      <c r="IA616" s="138"/>
      <c r="IB616" s="138"/>
      <c r="IC616" s="138"/>
      <c r="ID616" s="138"/>
      <c r="IE616" s="138"/>
      <c r="IF616" s="138"/>
      <c r="IG616" s="138"/>
      <c r="IH616" s="138"/>
      <c r="II616" s="138"/>
      <c r="IJ616" s="138"/>
    </row>
    <row r="617" spans="1:244" s="140" customFormat="1" ht="15" customHeight="1">
      <c r="A617" s="97" t="s">
        <v>2998</v>
      </c>
      <c r="B617" s="97"/>
      <c r="C617" s="117" t="s">
        <v>2999</v>
      </c>
      <c r="D617" s="136" t="s">
        <v>537</v>
      </c>
      <c r="E617" s="60">
        <v>58673.13</v>
      </c>
      <c r="F617" s="60">
        <v>61200</v>
      </c>
      <c r="G617" s="60">
        <v>63800</v>
      </c>
      <c r="H617" s="60">
        <v>66500</v>
      </c>
      <c r="I617" s="60">
        <v>70000</v>
      </c>
      <c r="HT617" s="138"/>
      <c r="HU617" s="138"/>
      <c r="HV617" s="138"/>
      <c r="HW617" s="138"/>
      <c r="HX617" s="138"/>
      <c r="HY617" s="138"/>
      <c r="HZ617" s="138"/>
      <c r="IA617" s="138"/>
      <c r="IB617" s="138"/>
      <c r="IC617" s="138"/>
      <c r="ID617" s="138"/>
      <c r="IE617" s="138"/>
      <c r="IF617" s="138"/>
      <c r="IG617" s="138"/>
      <c r="IH617" s="138"/>
      <c r="II617" s="138"/>
      <c r="IJ617" s="138"/>
    </row>
    <row r="618" spans="1:244" s="140" customFormat="1" ht="15" customHeight="1">
      <c r="A618" s="97" t="s">
        <v>3000</v>
      </c>
      <c r="B618" s="97"/>
      <c r="C618" s="117" t="s">
        <v>3001</v>
      </c>
      <c r="D618" s="136" t="s">
        <v>29</v>
      </c>
      <c r="E618" s="60">
        <v>7217.35</v>
      </c>
      <c r="F618" s="60">
        <v>7000</v>
      </c>
      <c r="G618" s="60">
        <v>7300</v>
      </c>
      <c r="H618" s="60">
        <v>7600</v>
      </c>
      <c r="I618" s="60">
        <v>8000</v>
      </c>
      <c r="HT618" s="138"/>
      <c r="HU618" s="138"/>
      <c r="HV618" s="138"/>
      <c r="HW618" s="138"/>
      <c r="HX618" s="138"/>
      <c r="HY618" s="138"/>
      <c r="HZ618" s="138"/>
      <c r="IA618" s="138"/>
      <c r="IB618" s="138"/>
      <c r="IC618" s="138"/>
      <c r="ID618" s="138"/>
      <c r="IE618" s="138"/>
      <c r="IF618" s="138"/>
      <c r="IG618" s="138"/>
      <c r="IH618" s="138"/>
      <c r="II618" s="138"/>
      <c r="IJ618" s="138"/>
    </row>
    <row r="619" spans="1:244" s="107" customFormat="1" ht="15" customHeight="1">
      <c r="A619" s="99" t="s">
        <v>3002</v>
      </c>
      <c r="B619" s="99"/>
      <c r="C619" s="116" t="s">
        <v>3003</v>
      </c>
      <c r="D619" s="136"/>
      <c r="E619" s="58">
        <f>E624+E620</f>
        <v>14440700.370000001</v>
      </c>
      <c r="F619" s="58">
        <f>F624</f>
        <v>1079100</v>
      </c>
      <c r="G619" s="58">
        <f>G624</f>
        <v>1122360</v>
      </c>
      <c r="H619" s="58">
        <f>H624</f>
        <v>1167300</v>
      </c>
      <c r="I619" s="58">
        <f>I624</f>
        <v>1228100</v>
      </c>
      <c r="HT619" s="106"/>
      <c r="HU619" s="106"/>
      <c r="HV619" s="106"/>
      <c r="HW619" s="106"/>
      <c r="HX619" s="106"/>
      <c r="HY619" s="106"/>
      <c r="HZ619" s="106"/>
      <c r="IA619" s="106"/>
      <c r="IB619" s="106"/>
      <c r="IC619" s="106"/>
      <c r="ID619" s="106"/>
      <c r="IE619" s="106"/>
      <c r="IF619" s="106"/>
      <c r="IG619" s="106"/>
      <c r="IH619" s="106"/>
      <c r="II619" s="106"/>
      <c r="IJ619" s="106"/>
    </row>
    <row r="620" spans="1:244" s="107" customFormat="1" ht="15" customHeight="1">
      <c r="A620" s="99" t="s">
        <v>3004</v>
      </c>
      <c r="B620" s="99"/>
      <c r="C620" s="116" t="s">
        <v>3005</v>
      </c>
      <c r="D620" s="136"/>
      <c r="E620" s="58">
        <f>E621</f>
        <v>12000000</v>
      </c>
      <c r="F620" s="58"/>
      <c r="G620" s="58"/>
      <c r="H620" s="58"/>
      <c r="I620" s="58"/>
      <c r="HT620" s="106"/>
      <c r="HU620" s="106"/>
      <c r="HV620" s="106"/>
      <c r="HW620" s="106"/>
      <c r="HX620" s="106"/>
      <c r="HY620" s="106"/>
      <c r="HZ620" s="106"/>
      <c r="IA620" s="106"/>
      <c r="IB620" s="106"/>
      <c r="IC620" s="106"/>
      <c r="ID620" s="106"/>
      <c r="IE620" s="106"/>
      <c r="IF620" s="106"/>
      <c r="IG620" s="106"/>
      <c r="IH620" s="106"/>
      <c r="II620" s="106"/>
      <c r="IJ620" s="106"/>
    </row>
    <row r="621" spans="1:244" s="107" customFormat="1" ht="15" hidden="1" customHeight="1">
      <c r="A621" s="99" t="s">
        <v>3006</v>
      </c>
      <c r="B621" s="99"/>
      <c r="C621" s="116" t="s">
        <v>1227</v>
      </c>
      <c r="D621" s="136"/>
      <c r="E621" s="58">
        <f>E622</f>
        <v>12000000</v>
      </c>
      <c r="F621" s="58"/>
      <c r="G621" s="58"/>
      <c r="H621" s="58"/>
      <c r="I621" s="58"/>
      <c r="HT621" s="106"/>
      <c r="HU621" s="106"/>
      <c r="HV621" s="106"/>
      <c r="HW621" s="106"/>
      <c r="HX621" s="106"/>
      <c r="HY621" s="106"/>
      <c r="HZ621" s="106"/>
      <c r="IA621" s="106"/>
      <c r="IB621" s="106"/>
      <c r="IC621" s="106"/>
      <c r="ID621" s="106"/>
      <c r="IE621" s="106"/>
      <c r="IF621" s="106"/>
      <c r="IG621" s="106"/>
      <c r="IH621" s="106"/>
      <c r="II621" s="106"/>
      <c r="IJ621" s="106"/>
    </row>
    <row r="622" spans="1:244" s="107" customFormat="1" ht="15" hidden="1" customHeight="1">
      <c r="A622" s="99" t="s">
        <v>3007</v>
      </c>
      <c r="B622" s="99"/>
      <c r="C622" s="116" t="s">
        <v>1227</v>
      </c>
      <c r="D622" s="136"/>
      <c r="E622" s="58">
        <f>E623</f>
        <v>12000000</v>
      </c>
      <c r="F622" s="58"/>
      <c r="G622" s="58"/>
      <c r="H622" s="58"/>
      <c r="I622" s="58"/>
      <c r="HT622" s="106"/>
      <c r="HU622" s="106"/>
      <c r="HV622" s="106"/>
      <c r="HW622" s="106"/>
      <c r="HX622" s="106"/>
      <c r="HY622" s="106"/>
      <c r="HZ622" s="106"/>
      <c r="IA622" s="106"/>
      <c r="IB622" s="106"/>
      <c r="IC622" s="106"/>
      <c r="ID622" s="106"/>
      <c r="IE622" s="106"/>
      <c r="IF622" s="106"/>
      <c r="IG622" s="106"/>
      <c r="IH622" s="106"/>
      <c r="II622" s="106"/>
      <c r="IJ622" s="106"/>
    </row>
    <row r="623" spans="1:244" s="107" customFormat="1" ht="15" customHeight="1">
      <c r="A623" s="99" t="s">
        <v>3008</v>
      </c>
      <c r="B623" s="99"/>
      <c r="C623" s="116" t="s">
        <v>3009</v>
      </c>
      <c r="D623" s="136" t="s">
        <v>29</v>
      </c>
      <c r="E623" s="58">
        <v>12000000</v>
      </c>
      <c r="F623" s="58"/>
      <c r="G623" s="58"/>
      <c r="H623" s="58"/>
      <c r="I623" s="58"/>
      <c r="HT623" s="106"/>
      <c r="HU623" s="106"/>
      <c r="HV623" s="106"/>
      <c r="HW623" s="106"/>
      <c r="HX623" s="106"/>
      <c r="HY623" s="106"/>
      <c r="HZ623" s="106"/>
      <c r="IA623" s="106"/>
      <c r="IB623" s="106"/>
      <c r="IC623" s="106"/>
      <c r="ID623" s="106"/>
      <c r="IE623" s="106"/>
      <c r="IF623" s="106"/>
      <c r="IG623" s="106"/>
      <c r="IH623" s="106"/>
      <c r="II623" s="106"/>
      <c r="IJ623" s="106"/>
    </row>
    <row r="624" spans="1:244" s="107" customFormat="1" ht="15" customHeight="1">
      <c r="A624" s="99" t="s">
        <v>3010</v>
      </c>
      <c r="B624" s="99"/>
      <c r="C624" s="116" t="s">
        <v>3011</v>
      </c>
      <c r="D624" s="136"/>
      <c r="E624" s="58">
        <f>E634+E625</f>
        <v>2440700.3700000006</v>
      </c>
      <c r="F624" s="58">
        <f>F634+F625</f>
        <v>1079100</v>
      </c>
      <c r="G624" s="58">
        <f>G634+G625</f>
        <v>1122360</v>
      </c>
      <c r="H624" s="58">
        <f>H634+H625</f>
        <v>1167300</v>
      </c>
      <c r="I624" s="58">
        <f>I634+I625</f>
        <v>1228100</v>
      </c>
      <c r="HT624" s="106"/>
      <c r="HU624" s="106"/>
      <c r="HV624" s="106"/>
      <c r="HW624" s="106"/>
      <c r="HX624" s="106"/>
      <c r="HY624" s="106"/>
      <c r="HZ624" s="106"/>
      <c r="IA624" s="106"/>
      <c r="IB624" s="106"/>
      <c r="IC624" s="106"/>
      <c r="ID624" s="106"/>
      <c r="IE624" s="106"/>
      <c r="IF624" s="106"/>
      <c r="IG624" s="106"/>
      <c r="IH624" s="106"/>
      <c r="II624" s="106"/>
      <c r="IJ624" s="106"/>
    </row>
    <row r="625" spans="1:244" s="107" customFormat="1" ht="15" customHeight="1">
      <c r="A625" s="99" t="s">
        <v>3012</v>
      </c>
      <c r="B625" s="99"/>
      <c r="C625" s="116" t="s">
        <v>3013</v>
      </c>
      <c r="D625" s="136"/>
      <c r="E625" s="58">
        <f>E626</f>
        <v>108300.98000000001</v>
      </c>
      <c r="F625" s="58">
        <f t="shared" ref="F625:I626" si="25">F626</f>
        <v>0</v>
      </c>
      <c r="G625" s="58">
        <f t="shared" si="25"/>
        <v>0</v>
      </c>
      <c r="H625" s="58">
        <f t="shared" si="25"/>
        <v>0</v>
      </c>
      <c r="I625" s="58">
        <f t="shared" si="25"/>
        <v>0</v>
      </c>
      <c r="HT625" s="106"/>
      <c r="HU625" s="106"/>
      <c r="HV625" s="106"/>
      <c r="HW625" s="106"/>
      <c r="HX625" s="106"/>
      <c r="HY625" s="106"/>
      <c r="HZ625" s="106"/>
      <c r="IA625" s="106"/>
      <c r="IB625" s="106"/>
      <c r="IC625" s="106"/>
      <c r="ID625" s="106"/>
      <c r="IE625" s="106"/>
      <c r="IF625" s="106"/>
      <c r="IG625" s="106"/>
      <c r="IH625" s="106"/>
      <c r="II625" s="106"/>
      <c r="IJ625" s="106"/>
    </row>
    <row r="626" spans="1:244" s="107" customFormat="1" ht="15" hidden="1" customHeight="1">
      <c r="A626" s="99" t="s">
        <v>3014</v>
      </c>
      <c r="B626" s="99"/>
      <c r="C626" s="116" t="s">
        <v>3015</v>
      </c>
      <c r="D626" s="136"/>
      <c r="E626" s="58">
        <f>E627</f>
        <v>108300.98000000001</v>
      </c>
      <c r="F626" s="58">
        <f t="shared" si="25"/>
        <v>0</v>
      </c>
      <c r="G626" s="58">
        <f t="shared" si="25"/>
        <v>0</v>
      </c>
      <c r="H626" s="58">
        <f t="shared" si="25"/>
        <v>0</v>
      </c>
      <c r="I626" s="58">
        <f t="shared" si="25"/>
        <v>0</v>
      </c>
      <c r="HT626" s="106"/>
      <c r="HU626" s="106"/>
      <c r="HV626" s="106"/>
      <c r="HW626" s="106"/>
      <c r="HX626" s="106"/>
      <c r="HY626" s="106"/>
      <c r="HZ626" s="106"/>
      <c r="IA626" s="106"/>
      <c r="IB626" s="106"/>
      <c r="IC626" s="106"/>
      <c r="ID626" s="106"/>
      <c r="IE626" s="106"/>
      <c r="IF626" s="106"/>
      <c r="IG626" s="106"/>
      <c r="IH626" s="106"/>
      <c r="II626" s="106"/>
      <c r="IJ626" s="106"/>
    </row>
    <row r="627" spans="1:244" s="107" customFormat="1" ht="15" hidden="1" customHeight="1">
      <c r="A627" s="99" t="s">
        <v>3008</v>
      </c>
      <c r="B627" s="99"/>
      <c r="C627" s="116" t="s">
        <v>3016</v>
      </c>
      <c r="D627" s="136"/>
      <c r="E627" s="58">
        <f>SUM(E628:E633)</f>
        <v>108300.98000000001</v>
      </c>
      <c r="F627" s="58">
        <f>SUM(F628:F633)</f>
        <v>0</v>
      </c>
      <c r="G627" s="58">
        <f>SUM(G628:G633)</f>
        <v>0</v>
      </c>
      <c r="H627" s="58">
        <f>SUM(H628:H633)</f>
        <v>0</v>
      </c>
      <c r="I627" s="58">
        <f>SUM(I628:I633)</f>
        <v>0</v>
      </c>
      <c r="HT627" s="106"/>
      <c r="HU627" s="106"/>
      <c r="HV627" s="106"/>
      <c r="HW627" s="106"/>
      <c r="HX627" s="106"/>
      <c r="HY627" s="106"/>
      <c r="HZ627" s="106"/>
      <c r="IA627" s="106"/>
      <c r="IB627" s="106"/>
      <c r="IC627" s="106"/>
      <c r="ID627" s="106"/>
      <c r="IE627" s="106"/>
      <c r="IF627" s="106"/>
      <c r="IG627" s="106"/>
      <c r="IH627" s="106"/>
      <c r="II627" s="106"/>
      <c r="IJ627" s="106"/>
    </row>
    <row r="628" spans="1:244" s="107" customFormat="1" ht="15" hidden="1" customHeight="1">
      <c r="A628" s="97" t="s">
        <v>3017</v>
      </c>
      <c r="B628" s="97"/>
      <c r="C628" s="117" t="s">
        <v>3018</v>
      </c>
      <c r="D628" s="136" t="s">
        <v>221</v>
      </c>
      <c r="E628" s="58">
        <v>663.73</v>
      </c>
      <c r="F628" s="58"/>
      <c r="G628" s="58"/>
      <c r="H628" s="58"/>
      <c r="I628" s="58"/>
      <c r="HT628" s="106"/>
      <c r="HU628" s="106"/>
      <c r="HV628" s="106"/>
      <c r="HW628" s="106"/>
      <c r="HX628" s="106"/>
      <c r="HY628" s="106"/>
      <c r="HZ628" s="106"/>
      <c r="IA628" s="106"/>
      <c r="IB628" s="106"/>
      <c r="IC628" s="106"/>
      <c r="ID628" s="106"/>
      <c r="IE628" s="106"/>
      <c r="IF628" s="106"/>
      <c r="IG628" s="106"/>
      <c r="IH628" s="106"/>
      <c r="II628" s="106"/>
      <c r="IJ628" s="106"/>
    </row>
    <row r="629" spans="1:244" s="107" customFormat="1" ht="15" hidden="1" customHeight="1">
      <c r="A629" s="97" t="s">
        <v>3019</v>
      </c>
      <c r="B629" s="97"/>
      <c r="C629" s="117" t="s">
        <v>3020</v>
      </c>
      <c r="D629" s="136" t="s">
        <v>488</v>
      </c>
      <c r="E629" s="58">
        <v>0</v>
      </c>
      <c r="F629" s="58"/>
      <c r="G629" s="58"/>
      <c r="H629" s="58"/>
      <c r="I629" s="58"/>
      <c r="HT629" s="106"/>
      <c r="HU629" s="106"/>
      <c r="HV629" s="106"/>
      <c r="HW629" s="106"/>
      <c r="HX629" s="106"/>
      <c r="HY629" s="106"/>
      <c r="HZ629" s="106"/>
      <c r="IA629" s="106"/>
      <c r="IB629" s="106"/>
      <c r="IC629" s="106"/>
      <c r="ID629" s="106"/>
      <c r="IE629" s="106"/>
      <c r="IF629" s="106"/>
      <c r="IG629" s="106"/>
      <c r="IH629" s="106"/>
      <c r="II629" s="106"/>
      <c r="IJ629" s="106"/>
    </row>
    <row r="630" spans="1:244" s="107" customFormat="1" ht="15" hidden="1" customHeight="1">
      <c r="A630" s="97" t="s">
        <v>3021</v>
      </c>
      <c r="B630" s="97"/>
      <c r="C630" s="117" t="s">
        <v>3022</v>
      </c>
      <c r="D630" s="136" t="s">
        <v>506</v>
      </c>
      <c r="E630" s="58">
        <v>905.2</v>
      </c>
      <c r="F630" s="58"/>
      <c r="G630" s="58"/>
      <c r="H630" s="58"/>
      <c r="I630" s="58"/>
      <c r="HT630" s="106"/>
      <c r="HU630" s="106"/>
      <c r="HV630" s="106"/>
      <c r="HW630" s="106"/>
      <c r="HX630" s="106"/>
      <c r="HY630" s="106"/>
      <c r="HZ630" s="106"/>
      <c r="IA630" s="106"/>
      <c r="IB630" s="106"/>
      <c r="IC630" s="106"/>
      <c r="ID630" s="106"/>
      <c r="IE630" s="106"/>
      <c r="IF630" s="106"/>
      <c r="IG630" s="106"/>
      <c r="IH630" s="106"/>
      <c r="II630" s="106"/>
      <c r="IJ630" s="106"/>
    </row>
    <row r="631" spans="1:244" s="107" customFormat="1" ht="15" hidden="1" customHeight="1">
      <c r="A631" s="97" t="s">
        <v>3023</v>
      </c>
      <c r="B631" s="97"/>
      <c r="C631" s="117" t="s">
        <v>3024</v>
      </c>
      <c r="D631" s="136" t="s">
        <v>482</v>
      </c>
      <c r="E631" s="58">
        <v>2304.36</v>
      </c>
      <c r="F631" s="58"/>
      <c r="G631" s="58"/>
      <c r="H631" s="58"/>
      <c r="I631" s="58"/>
      <c r="HT631" s="106"/>
      <c r="HU631" s="106"/>
      <c r="HV631" s="106"/>
      <c r="HW631" s="106"/>
      <c r="HX631" s="106"/>
      <c r="HY631" s="106"/>
      <c r="HZ631" s="106"/>
      <c r="IA631" s="106"/>
      <c r="IB631" s="106"/>
      <c r="IC631" s="106"/>
      <c r="ID631" s="106"/>
      <c r="IE631" s="106"/>
      <c r="IF631" s="106"/>
      <c r="IG631" s="106"/>
      <c r="IH631" s="106"/>
      <c r="II631" s="106"/>
      <c r="IJ631" s="106"/>
    </row>
    <row r="632" spans="1:244" s="107" customFormat="1" ht="15" hidden="1" customHeight="1">
      <c r="A632" s="97" t="s">
        <v>3025</v>
      </c>
      <c r="B632" s="97"/>
      <c r="C632" s="117" t="s">
        <v>3026</v>
      </c>
      <c r="D632" s="136" t="s">
        <v>408</v>
      </c>
      <c r="E632" s="58">
        <v>9000</v>
      </c>
      <c r="F632" s="58"/>
      <c r="G632" s="58"/>
      <c r="H632" s="58"/>
      <c r="I632" s="58"/>
      <c r="HT632" s="106"/>
      <c r="HU632" s="106"/>
      <c r="HV632" s="106"/>
      <c r="HW632" s="106"/>
      <c r="HX632" s="106"/>
      <c r="HY632" s="106"/>
      <c r="HZ632" s="106"/>
      <c r="IA632" s="106"/>
      <c r="IB632" s="106"/>
      <c r="IC632" s="106"/>
      <c r="ID632" s="106"/>
      <c r="IE632" s="106"/>
      <c r="IF632" s="106"/>
      <c r="IG632" s="106"/>
      <c r="IH632" s="106"/>
      <c r="II632" s="106"/>
      <c r="IJ632" s="106"/>
    </row>
    <row r="633" spans="1:244" s="107" customFormat="1" ht="15" hidden="1" customHeight="1">
      <c r="A633" s="97" t="s">
        <v>3027</v>
      </c>
      <c r="B633" s="97"/>
      <c r="C633" s="117" t="s">
        <v>3028</v>
      </c>
      <c r="D633" s="136" t="s">
        <v>218</v>
      </c>
      <c r="E633" s="58">
        <v>95427.69</v>
      </c>
      <c r="F633" s="58"/>
      <c r="G633" s="58"/>
      <c r="H633" s="58"/>
      <c r="I633" s="58"/>
      <c r="HT633" s="106"/>
      <c r="HU633" s="106"/>
      <c r="HV633" s="106"/>
      <c r="HW633" s="106"/>
      <c r="HX633" s="106"/>
      <c r="HY633" s="106"/>
      <c r="HZ633" s="106"/>
      <c r="IA633" s="106"/>
      <c r="IB633" s="106"/>
      <c r="IC633" s="106"/>
      <c r="ID633" s="106"/>
      <c r="IE633" s="106"/>
      <c r="IF633" s="106"/>
      <c r="IG633" s="106"/>
      <c r="IH633" s="106"/>
      <c r="II633" s="106"/>
      <c r="IJ633" s="106"/>
    </row>
    <row r="634" spans="1:244" s="107" customFormat="1" ht="15" customHeight="1">
      <c r="A634" s="99" t="s">
        <v>3029</v>
      </c>
      <c r="B634" s="99"/>
      <c r="C634" s="116" t="s">
        <v>3030</v>
      </c>
      <c r="D634" s="136"/>
      <c r="E634" s="58">
        <f>E635</f>
        <v>2332399.3900000006</v>
      </c>
      <c r="F634" s="58">
        <f>F635</f>
        <v>1079100</v>
      </c>
      <c r="G634" s="58">
        <f>G635</f>
        <v>1122360</v>
      </c>
      <c r="H634" s="58">
        <f>H635</f>
        <v>1167300</v>
      </c>
      <c r="I634" s="58">
        <f>I635</f>
        <v>1228100</v>
      </c>
      <c r="HT634" s="106"/>
      <c r="HU634" s="106"/>
      <c r="HV634" s="106"/>
      <c r="HW634" s="106"/>
      <c r="HX634" s="106"/>
      <c r="HY634" s="106"/>
      <c r="HZ634" s="106"/>
      <c r="IA634" s="106"/>
      <c r="IB634" s="106"/>
      <c r="IC634" s="106"/>
      <c r="ID634" s="106"/>
      <c r="IE634" s="106"/>
      <c r="IF634" s="106"/>
      <c r="IG634" s="106"/>
      <c r="IH634" s="106"/>
      <c r="II634" s="106"/>
      <c r="IJ634" s="106"/>
    </row>
    <row r="635" spans="1:244" s="107" customFormat="1" ht="15" hidden="1" customHeight="1">
      <c r="A635" s="99" t="s">
        <v>3031</v>
      </c>
      <c r="B635" s="99"/>
      <c r="C635" s="116" t="s">
        <v>3030</v>
      </c>
      <c r="D635" s="136"/>
      <c r="E635" s="58">
        <f>E636+E650+E660+E667</f>
        <v>2332399.3900000006</v>
      </c>
      <c r="F635" s="58">
        <f>F636+F650+F660+F667</f>
        <v>1079100</v>
      </c>
      <c r="G635" s="58">
        <f>G636+G650+G660+G667</f>
        <v>1122360</v>
      </c>
      <c r="H635" s="58">
        <f>H636+H650+H660+H667</f>
        <v>1167300</v>
      </c>
      <c r="I635" s="58">
        <f>I636+I650+I660+I667</f>
        <v>1228100</v>
      </c>
      <c r="HT635" s="106"/>
      <c r="HU635" s="106"/>
      <c r="HV635" s="106"/>
      <c r="HW635" s="106"/>
      <c r="HX635" s="106"/>
      <c r="HY635" s="106"/>
      <c r="HZ635" s="106"/>
      <c r="IA635" s="106"/>
      <c r="IB635" s="106"/>
      <c r="IC635" s="106"/>
      <c r="ID635" s="106"/>
      <c r="IE635" s="106"/>
      <c r="IF635" s="106"/>
      <c r="IG635" s="106"/>
      <c r="IH635" s="106"/>
      <c r="II635" s="106"/>
      <c r="IJ635" s="106"/>
    </row>
    <row r="636" spans="1:244" s="107" customFormat="1" ht="15" hidden="1" customHeight="1">
      <c r="A636" s="99" t="s">
        <v>3032</v>
      </c>
      <c r="B636" s="99"/>
      <c r="C636" s="116" t="s">
        <v>3033</v>
      </c>
      <c r="D636" s="136"/>
      <c r="E636" s="58">
        <f>SUM(E637:E649,-E640)</f>
        <v>2128309.4600000004</v>
      </c>
      <c r="F636" s="58">
        <f>SUM(F637:F649,-F640)</f>
        <v>1079100</v>
      </c>
      <c r="G636" s="58">
        <f>SUM(G637:G649,-G640)</f>
        <v>1122360</v>
      </c>
      <c r="H636" s="58">
        <f>SUM(H637:H649,-H640)</f>
        <v>1167300</v>
      </c>
      <c r="I636" s="58">
        <f>SUM(I637:I649,-I640)</f>
        <v>1228100</v>
      </c>
      <c r="HT636" s="106"/>
      <c r="HU636" s="106"/>
      <c r="HV636" s="106"/>
      <c r="HW636" s="106"/>
      <c r="HX636" s="106"/>
      <c r="HY636" s="106"/>
      <c r="HZ636" s="106"/>
      <c r="IA636" s="106"/>
      <c r="IB636" s="106"/>
      <c r="IC636" s="106"/>
      <c r="ID636" s="106"/>
      <c r="IE636" s="106"/>
      <c r="IF636" s="106"/>
      <c r="IG636" s="106"/>
      <c r="IH636" s="106"/>
      <c r="II636" s="106"/>
      <c r="IJ636" s="106"/>
    </row>
    <row r="637" spans="1:244" s="107" customFormat="1" ht="15" hidden="1" customHeight="1">
      <c r="A637" s="99" t="s">
        <v>3034</v>
      </c>
      <c r="B637" s="99"/>
      <c r="C637" s="116" t="s">
        <v>3035</v>
      </c>
      <c r="D637" s="136" t="s">
        <v>29</v>
      </c>
      <c r="E637" s="58">
        <v>0</v>
      </c>
      <c r="F637" s="58"/>
      <c r="G637" s="58"/>
      <c r="H637" s="58"/>
      <c r="I637" s="58"/>
      <c r="HT637" s="106"/>
      <c r="HU637" s="106"/>
      <c r="HV637" s="106"/>
      <c r="HW637" s="106"/>
      <c r="HX637" s="106"/>
      <c r="HY637" s="106"/>
      <c r="HZ637" s="106"/>
      <c r="IA637" s="106"/>
      <c r="IB637" s="106"/>
      <c r="IC637" s="106"/>
      <c r="ID637" s="106"/>
      <c r="IE637" s="106"/>
      <c r="IF637" s="106"/>
      <c r="IG637" s="106"/>
      <c r="IH637" s="106"/>
      <c r="II637" s="106"/>
      <c r="IJ637" s="106"/>
    </row>
    <row r="638" spans="1:244" s="107" customFormat="1" ht="15" hidden="1" customHeight="1">
      <c r="A638" s="99" t="s">
        <v>3036</v>
      </c>
      <c r="B638" s="208"/>
      <c r="C638" s="116" t="s">
        <v>3037</v>
      </c>
      <c r="D638" s="136" t="s">
        <v>29</v>
      </c>
      <c r="E638" s="58">
        <v>0</v>
      </c>
      <c r="F638" s="58"/>
      <c r="G638" s="58"/>
      <c r="H638" s="58"/>
      <c r="I638" s="58"/>
      <c r="HT638" s="106"/>
      <c r="HU638" s="106"/>
      <c r="HV638" s="106"/>
      <c r="HW638" s="106"/>
      <c r="HX638" s="106"/>
      <c r="HY638" s="106"/>
      <c r="HZ638" s="106"/>
      <c r="IA638" s="106"/>
      <c r="IB638" s="106"/>
      <c r="IC638" s="106"/>
      <c r="ID638" s="106"/>
      <c r="IE638" s="106"/>
      <c r="IF638" s="106"/>
      <c r="IG638" s="106"/>
      <c r="IH638" s="106"/>
      <c r="II638" s="106"/>
      <c r="IJ638" s="106"/>
    </row>
    <row r="639" spans="1:244" s="107" customFormat="1" ht="15" hidden="1" customHeight="1">
      <c r="A639" s="99" t="s">
        <v>3038</v>
      </c>
      <c r="B639" s="208"/>
      <c r="C639" s="116" t="s">
        <v>3039</v>
      </c>
      <c r="D639" s="136" t="s">
        <v>29</v>
      </c>
      <c r="E639" s="58">
        <v>9131.68</v>
      </c>
      <c r="F639" s="58">
        <v>11000</v>
      </c>
      <c r="G639" s="58">
        <v>11500</v>
      </c>
      <c r="H639" s="58">
        <v>12000</v>
      </c>
      <c r="I639" s="58">
        <v>12000</v>
      </c>
      <c r="HT639" s="106"/>
      <c r="HU639" s="106"/>
      <c r="HV639" s="106"/>
      <c r="HW639" s="106"/>
      <c r="HX639" s="106"/>
      <c r="HY639" s="106"/>
      <c r="HZ639" s="106"/>
      <c r="IA639" s="106"/>
      <c r="IB639" s="106"/>
      <c r="IC639" s="106"/>
      <c r="ID639" s="106"/>
      <c r="IE639" s="106"/>
      <c r="IF639" s="106"/>
      <c r="IG639" s="106"/>
      <c r="IH639" s="106"/>
      <c r="II639" s="106"/>
      <c r="IJ639" s="106"/>
    </row>
    <row r="640" spans="1:244" s="107" customFormat="1" ht="15" hidden="1" customHeight="1">
      <c r="A640" s="99" t="s">
        <v>3040</v>
      </c>
      <c r="B640" s="208"/>
      <c r="C640" s="116" t="s">
        <v>3041</v>
      </c>
      <c r="D640" s="136"/>
      <c r="E640" s="58">
        <f>E641+E642</f>
        <v>471769.41000000003</v>
      </c>
      <c r="F640" s="58">
        <f>F641+F642</f>
        <v>468900</v>
      </c>
      <c r="G640" s="58">
        <f>G641+G642</f>
        <v>487700</v>
      </c>
      <c r="H640" s="58">
        <f>H641+H642</f>
        <v>507300</v>
      </c>
      <c r="I640" s="58">
        <f>I641+I642</f>
        <v>534100</v>
      </c>
      <c r="HT640" s="106"/>
      <c r="HU640" s="106"/>
      <c r="HV640" s="106"/>
      <c r="HW640" s="106"/>
      <c r="HX640" s="106"/>
      <c r="HY640" s="106"/>
      <c r="HZ640" s="106"/>
      <c r="IA640" s="106"/>
      <c r="IB640" s="106"/>
      <c r="IC640" s="106"/>
      <c r="ID640" s="106"/>
      <c r="IE640" s="106"/>
      <c r="IF640" s="106"/>
      <c r="IG640" s="106"/>
      <c r="IH640" s="106"/>
      <c r="II640" s="106"/>
      <c r="IJ640" s="106"/>
    </row>
    <row r="641" spans="1:244" s="140" customFormat="1" ht="15" hidden="1" customHeight="1">
      <c r="A641" s="99" t="s">
        <v>3042</v>
      </c>
      <c r="B641" s="208"/>
      <c r="C641" s="116" t="s">
        <v>1837</v>
      </c>
      <c r="D641" s="136" t="s">
        <v>29</v>
      </c>
      <c r="E641" s="58">
        <v>461443.77</v>
      </c>
      <c r="F641" s="58">
        <v>465300</v>
      </c>
      <c r="G641" s="58">
        <v>484000</v>
      </c>
      <c r="H641" s="58">
        <v>503400</v>
      </c>
      <c r="I641" s="58">
        <v>530000</v>
      </c>
      <c r="HT641" s="138"/>
      <c r="HU641" s="138"/>
      <c r="HV641" s="138"/>
      <c r="HW641" s="138"/>
      <c r="HX641" s="138"/>
      <c r="HY641" s="138"/>
      <c r="HZ641" s="138"/>
      <c r="IA641" s="138"/>
      <c r="IB641" s="138"/>
      <c r="IC641" s="138"/>
      <c r="ID641" s="138"/>
      <c r="IE641" s="138"/>
      <c r="IF641" s="138"/>
      <c r="IG641" s="138"/>
      <c r="IH641" s="138"/>
      <c r="II641" s="138"/>
      <c r="IJ641" s="138"/>
    </row>
    <row r="642" spans="1:244" s="107" customFormat="1" ht="15" hidden="1" customHeight="1">
      <c r="A642" s="99" t="s">
        <v>3043</v>
      </c>
      <c r="B642" s="208"/>
      <c r="C642" s="116" t="s">
        <v>3044</v>
      </c>
      <c r="D642" s="136" t="s">
        <v>173</v>
      </c>
      <c r="E642" s="58">
        <v>10325.64</v>
      </c>
      <c r="F642" s="58">
        <v>3600</v>
      </c>
      <c r="G642" s="58">
        <v>3700</v>
      </c>
      <c r="H642" s="58">
        <v>3900</v>
      </c>
      <c r="I642" s="58">
        <v>4100</v>
      </c>
      <c r="HT642" s="106"/>
      <c r="HU642" s="106"/>
      <c r="HV642" s="106"/>
      <c r="HW642" s="106"/>
      <c r="HX642" s="106"/>
      <c r="HY642" s="106"/>
      <c r="HZ642" s="106"/>
      <c r="IA642" s="106"/>
      <c r="IB642" s="106"/>
      <c r="IC642" s="106"/>
      <c r="ID642" s="106"/>
      <c r="IE642" s="106"/>
      <c r="IF642" s="106"/>
      <c r="IG642" s="106"/>
      <c r="IH642" s="106"/>
      <c r="II642" s="106"/>
      <c r="IJ642" s="106"/>
    </row>
    <row r="643" spans="1:244" s="140" customFormat="1" ht="15" hidden="1" customHeight="1">
      <c r="A643" s="99" t="s">
        <v>3045</v>
      </c>
      <c r="B643" s="208"/>
      <c r="C643" s="116" t="s">
        <v>3046</v>
      </c>
      <c r="D643" s="136" t="s">
        <v>29</v>
      </c>
      <c r="E643" s="58">
        <v>806316.51</v>
      </c>
      <c r="F643" s="58">
        <v>599200</v>
      </c>
      <c r="G643" s="58">
        <v>623160</v>
      </c>
      <c r="H643" s="58">
        <v>648000</v>
      </c>
      <c r="I643" s="58">
        <v>682000</v>
      </c>
      <c r="HT643" s="138"/>
      <c r="HU643" s="138"/>
      <c r="HV643" s="138"/>
      <c r="HW643" s="138"/>
      <c r="HX643" s="138"/>
      <c r="HY643" s="138"/>
      <c r="HZ643" s="138"/>
      <c r="IA643" s="138"/>
      <c r="IB643" s="138"/>
      <c r="IC643" s="138"/>
      <c r="ID643" s="138"/>
      <c r="IE643" s="138"/>
      <c r="IF643" s="138"/>
      <c r="IG643" s="138"/>
      <c r="IH643" s="138"/>
      <c r="II643" s="138"/>
      <c r="IJ643" s="138"/>
    </row>
    <row r="644" spans="1:244" s="107" customFormat="1" ht="15" hidden="1" customHeight="1">
      <c r="A644" s="99" t="s">
        <v>3047</v>
      </c>
      <c r="B644" s="208"/>
      <c r="C644" s="116" t="s">
        <v>1843</v>
      </c>
      <c r="D644" s="136" t="s">
        <v>494</v>
      </c>
      <c r="E644" s="58">
        <v>1668.09</v>
      </c>
      <c r="F644" s="58"/>
      <c r="G644" s="58"/>
      <c r="H644" s="58"/>
      <c r="I644" s="58"/>
      <c r="HT644" s="106"/>
      <c r="HU644" s="106"/>
      <c r="HV644" s="106"/>
      <c r="HW644" s="106"/>
      <c r="HX644" s="106"/>
      <c r="HY644" s="106"/>
      <c r="HZ644" s="106"/>
      <c r="IA644" s="106"/>
      <c r="IB644" s="106"/>
      <c r="IC644" s="106"/>
      <c r="ID644" s="106"/>
      <c r="IE644" s="106"/>
      <c r="IF644" s="106"/>
      <c r="IG644" s="106"/>
      <c r="IH644" s="106"/>
      <c r="II644" s="106"/>
      <c r="IJ644" s="106"/>
    </row>
    <row r="645" spans="1:244" s="107" customFormat="1" ht="15" hidden="1" customHeight="1">
      <c r="A645" s="99" t="s">
        <v>3048</v>
      </c>
      <c r="B645" s="208"/>
      <c r="C645" s="116" t="s">
        <v>3049</v>
      </c>
      <c r="D645" s="136" t="s">
        <v>343</v>
      </c>
      <c r="E645" s="58">
        <v>84610.84</v>
      </c>
      <c r="F645" s="58"/>
      <c r="G645" s="58"/>
      <c r="H645" s="58"/>
      <c r="I645" s="58"/>
      <c r="HT645" s="106"/>
      <c r="HU645" s="106"/>
      <c r="HV645" s="106"/>
      <c r="HW645" s="106"/>
      <c r="HX645" s="106"/>
      <c r="HY645" s="106"/>
      <c r="HZ645" s="106"/>
      <c r="IA645" s="106"/>
      <c r="IB645" s="106"/>
      <c r="IC645" s="106"/>
      <c r="ID645" s="106"/>
      <c r="IE645" s="106"/>
      <c r="IF645" s="106"/>
      <c r="IG645" s="106"/>
      <c r="IH645" s="106"/>
      <c r="II645" s="106"/>
      <c r="IJ645" s="106"/>
    </row>
    <row r="646" spans="1:244" s="107" customFormat="1" ht="15" hidden="1" customHeight="1">
      <c r="A646" s="99" t="s">
        <v>3050</v>
      </c>
      <c r="B646" s="208"/>
      <c r="C646" s="116" t="s">
        <v>3051</v>
      </c>
      <c r="D646" s="136" t="s">
        <v>123</v>
      </c>
      <c r="E646" s="58">
        <v>571550.44999999995</v>
      </c>
      <c r="F646" s="58"/>
      <c r="G646" s="58"/>
      <c r="H646" s="58"/>
      <c r="I646" s="58"/>
      <c r="HT646" s="106"/>
      <c r="HU646" s="106"/>
      <c r="HV646" s="106"/>
      <c r="HW646" s="106"/>
      <c r="HX646" s="106"/>
      <c r="HY646" s="106"/>
      <c r="HZ646" s="106"/>
      <c r="IA646" s="106"/>
      <c r="IB646" s="106"/>
      <c r="IC646" s="106"/>
      <c r="ID646" s="106"/>
      <c r="IE646" s="106"/>
      <c r="IF646" s="106"/>
      <c r="IG646" s="106"/>
      <c r="IH646" s="106"/>
      <c r="II646" s="106"/>
      <c r="IJ646" s="106"/>
    </row>
    <row r="647" spans="1:244" s="107" customFormat="1" ht="15" hidden="1" customHeight="1">
      <c r="A647" s="99" t="s">
        <v>3052</v>
      </c>
      <c r="B647" s="208"/>
      <c r="C647" s="116" t="s">
        <v>3053</v>
      </c>
      <c r="D647" s="136" t="s">
        <v>1653</v>
      </c>
      <c r="E647" s="58">
        <v>17849.169999999998</v>
      </c>
      <c r="F647" s="58"/>
      <c r="G647" s="58"/>
      <c r="H647" s="58"/>
      <c r="I647" s="58"/>
      <c r="HT647" s="106"/>
      <c r="HU647" s="106"/>
      <c r="HV647" s="106"/>
      <c r="HW647" s="106"/>
      <c r="HX647" s="106"/>
      <c r="HY647" s="106"/>
      <c r="HZ647" s="106"/>
      <c r="IA647" s="106"/>
      <c r="IB647" s="106"/>
      <c r="IC647" s="106"/>
      <c r="ID647" s="106"/>
      <c r="IE647" s="106"/>
      <c r="IF647" s="106"/>
      <c r="IG647" s="106"/>
      <c r="IH647" s="106"/>
      <c r="II647" s="106"/>
      <c r="IJ647" s="106"/>
    </row>
    <row r="648" spans="1:244" s="107" customFormat="1" ht="15" hidden="1" customHeight="1">
      <c r="A648" s="99" t="s">
        <v>3054</v>
      </c>
      <c r="B648" s="208"/>
      <c r="C648" s="116" t="s">
        <v>3055</v>
      </c>
      <c r="D648" s="136" t="s">
        <v>29</v>
      </c>
      <c r="E648" s="58">
        <v>9965.44</v>
      </c>
      <c r="F648" s="58"/>
      <c r="G648" s="58"/>
      <c r="H648" s="58"/>
      <c r="I648" s="58"/>
      <c r="HT648" s="106"/>
      <c r="HU648" s="106"/>
      <c r="HV648" s="106"/>
      <c r="HW648" s="106"/>
      <c r="HX648" s="106"/>
      <c r="HY648" s="106"/>
      <c r="HZ648" s="106"/>
      <c r="IA648" s="106"/>
      <c r="IB648" s="106"/>
      <c r="IC648" s="106"/>
      <c r="ID648" s="106"/>
      <c r="IE648" s="106"/>
      <c r="IF648" s="106"/>
      <c r="IG648" s="106"/>
      <c r="IH648" s="106"/>
      <c r="II648" s="106"/>
      <c r="IJ648" s="106"/>
    </row>
    <row r="649" spans="1:244" s="107" customFormat="1" ht="15" hidden="1" customHeight="1">
      <c r="A649" s="99" t="s">
        <v>3056</v>
      </c>
      <c r="B649" s="208"/>
      <c r="C649" s="116" t="s">
        <v>3057</v>
      </c>
      <c r="D649" s="136" t="s">
        <v>328</v>
      </c>
      <c r="E649" s="58">
        <v>155447.87</v>
      </c>
      <c r="F649" s="58"/>
      <c r="G649" s="58"/>
      <c r="H649" s="58"/>
      <c r="I649" s="58"/>
      <c r="HT649" s="106"/>
      <c r="HU649" s="106"/>
      <c r="HV649" s="106"/>
      <c r="HW649" s="106"/>
      <c r="HX649" s="106"/>
      <c r="HY649" s="106"/>
      <c r="HZ649" s="106"/>
      <c r="IA649" s="106"/>
      <c r="IB649" s="106"/>
      <c r="IC649" s="106"/>
      <c r="ID649" s="106"/>
      <c r="IE649" s="106"/>
      <c r="IF649" s="106"/>
      <c r="IG649" s="106"/>
      <c r="IH649" s="106"/>
      <c r="II649" s="106"/>
      <c r="IJ649" s="106"/>
    </row>
    <row r="650" spans="1:244" s="107" customFormat="1" ht="15" hidden="1" customHeight="1">
      <c r="A650" s="99" t="s">
        <v>3058</v>
      </c>
      <c r="B650" s="99"/>
      <c r="C650" s="116" t="s">
        <v>3059</v>
      </c>
      <c r="D650" s="136"/>
      <c r="E650" s="58">
        <f>SUM(E651:E659,-E656)</f>
        <v>131793.14000000001</v>
      </c>
      <c r="F650" s="58">
        <f>SUM(F651:F659,-F656)</f>
        <v>0</v>
      </c>
      <c r="G650" s="58">
        <f>SUM(G651:G659,-G656)</f>
        <v>0</v>
      </c>
      <c r="H650" s="58">
        <f>SUM(H651:H659,-H656)</f>
        <v>0</v>
      </c>
      <c r="I650" s="58">
        <f>SUM(I651:I659,-I656)</f>
        <v>0</v>
      </c>
      <c r="HT650" s="106"/>
      <c r="HU650" s="106"/>
      <c r="HV650" s="106"/>
      <c r="HW650" s="106"/>
      <c r="HX650" s="106"/>
      <c r="HY650" s="106"/>
      <c r="HZ650" s="106"/>
      <c r="IA650" s="106"/>
      <c r="IB650" s="106"/>
      <c r="IC650" s="106"/>
      <c r="ID650" s="106"/>
      <c r="IE650" s="106"/>
      <c r="IF650" s="106"/>
      <c r="IG650" s="106"/>
      <c r="IH650" s="106"/>
      <c r="II650" s="106"/>
      <c r="IJ650" s="106"/>
    </row>
    <row r="651" spans="1:244" s="107" customFormat="1" ht="15" hidden="1" customHeight="1">
      <c r="A651" s="99" t="s">
        <v>3060</v>
      </c>
      <c r="B651" s="99"/>
      <c r="C651" s="116" t="s">
        <v>3035</v>
      </c>
      <c r="D651" s="136" t="s">
        <v>29</v>
      </c>
      <c r="E651" s="58">
        <v>0</v>
      </c>
      <c r="F651" s="58"/>
      <c r="G651" s="58"/>
      <c r="H651" s="58"/>
      <c r="I651" s="58"/>
      <c r="HT651" s="106"/>
      <c r="HU651" s="106"/>
      <c r="HV651" s="106"/>
      <c r="HW651" s="106"/>
      <c r="HX651" s="106"/>
      <c r="HY651" s="106"/>
      <c r="HZ651" s="106"/>
      <c r="IA651" s="106"/>
      <c r="IB651" s="106"/>
      <c r="IC651" s="106"/>
      <c r="ID651" s="106"/>
      <c r="IE651" s="106"/>
      <c r="IF651" s="106"/>
      <c r="IG651" s="106"/>
      <c r="IH651" s="106"/>
      <c r="II651" s="106"/>
      <c r="IJ651" s="106"/>
    </row>
    <row r="652" spans="1:244" s="107" customFormat="1" ht="15" hidden="1" customHeight="1">
      <c r="A652" s="99" t="s">
        <v>3061</v>
      </c>
      <c r="B652" s="208"/>
      <c r="C652" s="116" t="s">
        <v>3037</v>
      </c>
      <c r="D652" s="136" t="s">
        <v>29</v>
      </c>
      <c r="E652" s="58">
        <v>0</v>
      </c>
      <c r="F652" s="58"/>
      <c r="G652" s="58"/>
      <c r="H652" s="58"/>
      <c r="I652" s="58"/>
      <c r="HT652" s="106"/>
      <c r="HU652" s="106"/>
      <c r="HV652" s="106"/>
      <c r="HW652" s="106"/>
      <c r="HX652" s="106"/>
      <c r="HY652" s="106"/>
      <c r="HZ652" s="106"/>
      <c r="IA652" s="106"/>
      <c r="IB652" s="106"/>
      <c r="IC652" s="106"/>
      <c r="ID652" s="106"/>
      <c r="IE652" s="106"/>
      <c r="IF652" s="106"/>
      <c r="IG652" s="106"/>
      <c r="IH652" s="106"/>
      <c r="II652" s="106"/>
      <c r="IJ652" s="106"/>
    </row>
    <row r="653" spans="1:244" s="107" customFormat="1" ht="15" hidden="1" customHeight="1">
      <c r="A653" s="99" t="s">
        <v>3062</v>
      </c>
      <c r="B653" s="208"/>
      <c r="C653" s="116" t="s">
        <v>3039</v>
      </c>
      <c r="D653" s="136" t="s">
        <v>29</v>
      </c>
      <c r="E653" s="58">
        <v>2561.4499999999998</v>
      </c>
      <c r="F653" s="58"/>
      <c r="G653" s="58"/>
      <c r="H653" s="58"/>
      <c r="I653" s="58"/>
      <c r="HT653" s="106"/>
      <c r="HU653" s="106"/>
      <c r="HV653" s="106"/>
      <c r="HW653" s="106"/>
      <c r="HX653" s="106"/>
      <c r="HY653" s="106"/>
      <c r="HZ653" s="106"/>
      <c r="IA653" s="106"/>
      <c r="IB653" s="106"/>
      <c r="IC653" s="106"/>
      <c r="ID653" s="106"/>
      <c r="IE653" s="106"/>
      <c r="IF653" s="106"/>
      <c r="IG653" s="106"/>
      <c r="IH653" s="106"/>
      <c r="II653" s="106"/>
      <c r="IJ653" s="106"/>
    </row>
    <row r="654" spans="1:244" s="107" customFormat="1" ht="15" hidden="1" customHeight="1">
      <c r="A654" s="99" t="s">
        <v>3063</v>
      </c>
      <c r="B654" s="208"/>
      <c r="C654" s="116" t="s">
        <v>3046</v>
      </c>
      <c r="D654" s="136" t="s">
        <v>29</v>
      </c>
      <c r="E654" s="58">
        <v>2428.5</v>
      </c>
      <c r="F654" s="58"/>
      <c r="G654" s="58"/>
      <c r="H654" s="58"/>
      <c r="I654" s="58"/>
      <c r="HT654" s="106"/>
      <c r="HU654" s="106"/>
      <c r="HV654" s="106"/>
      <c r="HW654" s="106"/>
      <c r="HX654" s="106"/>
      <c r="HY654" s="106"/>
      <c r="HZ654" s="106"/>
      <c r="IA654" s="106"/>
      <c r="IB654" s="106"/>
      <c r="IC654" s="106"/>
      <c r="ID654" s="106"/>
      <c r="IE654" s="106"/>
      <c r="IF654" s="106"/>
      <c r="IG654" s="106"/>
      <c r="IH654" s="106"/>
      <c r="II654" s="106"/>
      <c r="IJ654" s="106"/>
    </row>
    <row r="655" spans="1:244" s="107" customFormat="1" ht="15" hidden="1" customHeight="1">
      <c r="A655" s="99" t="s">
        <v>3064</v>
      </c>
      <c r="B655" s="208"/>
      <c r="C655" s="116" t="s">
        <v>3065</v>
      </c>
      <c r="D655" s="136" t="s">
        <v>298</v>
      </c>
      <c r="E655" s="58">
        <v>126803.19</v>
      </c>
      <c r="F655" s="58"/>
      <c r="G655" s="58"/>
      <c r="H655" s="58"/>
      <c r="I655" s="58"/>
      <c r="HT655" s="106"/>
      <c r="HU655" s="106"/>
      <c r="HV655" s="106"/>
      <c r="HW655" s="106"/>
      <c r="HX655" s="106"/>
      <c r="HY655" s="106"/>
      <c r="HZ655" s="106"/>
      <c r="IA655" s="106"/>
      <c r="IB655" s="106"/>
      <c r="IC655" s="106"/>
      <c r="ID655" s="106"/>
      <c r="IE655" s="106"/>
      <c r="IF655" s="106"/>
      <c r="IG655" s="106"/>
      <c r="IH655" s="106"/>
      <c r="II655" s="106"/>
      <c r="IJ655" s="106"/>
    </row>
    <row r="656" spans="1:244" s="107" customFormat="1" ht="15" hidden="1" customHeight="1">
      <c r="A656" s="99" t="s">
        <v>3066</v>
      </c>
      <c r="B656" s="208"/>
      <c r="C656" s="116" t="s">
        <v>1837</v>
      </c>
      <c r="D656" s="136"/>
      <c r="E656" s="58">
        <f>E657</f>
        <v>0</v>
      </c>
      <c r="F656" s="58">
        <f>F657</f>
        <v>0</v>
      </c>
      <c r="G656" s="58">
        <f>G657</f>
        <v>0</v>
      </c>
      <c r="H656" s="58">
        <f>H657</f>
        <v>0</v>
      </c>
      <c r="I656" s="58">
        <f>I657</f>
        <v>0</v>
      </c>
      <c r="HT656" s="106"/>
      <c r="HU656" s="106"/>
      <c r="HV656" s="106"/>
      <c r="HW656" s="106"/>
      <c r="HX656" s="106"/>
      <c r="HY656" s="106"/>
      <c r="HZ656" s="106"/>
      <c r="IA656" s="106"/>
      <c r="IB656" s="106"/>
      <c r="IC656" s="106"/>
      <c r="ID656" s="106"/>
      <c r="IE656" s="106"/>
      <c r="IF656" s="106"/>
      <c r="IG656" s="106"/>
      <c r="IH656" s="106"/>
      <c r="II656" s="106"/>
      <c r="IJ656" s="106"/>
    </row>
    <row r="657" spans="1:244" s="107" customFormat="1" ht="15" hidden="1" customHeight="1">
      <c r="A657" s="99" t="s">
        <v>3067</v>
      </c>
      <c r="B657" s="208"/>
      <c r="C657" s="116" t="s">
        <v>1837</v>
      </c>
      <c r="D657" s="136" t="s">
        <v>29</v>
      </c>
      <c r="E657" s="58">
        <v>0</v>
      </c>
      <c r="F657" s="58"/>
      <c r="G657" s="58"/>
      <c r="H657" s="58"/>
      <c r="I657" s="58"/>
      <c r="HT657" s="106"/>
      <c r="HU657" s="106"/>
      <c r="HV657" s="106"/>
      <c r="HW657" s="106"/>
      <c r="HX657" s="106"/>
      <c r="HY657" s="106"/>
      <c r="HZ657" s="106"/>
      <c r="IA657" s="106"/>
      <c r="IB657" s="106"/>
      <c r="IC657" s="106"/>
      <c r="ID657" s="106"/>
      <c r="IE657" s="106"/>
      <c r="IF657" s="106"/>
      <c r="IG657" s="106"/>
      <c r="IH657" s="106"/>
      <c r="II657" s="106"/>
      <c r="IJ657" s="106"/>
    </row>
    <row r="658" spans="1:244" s="107" customFormat="1" ht="15" hidden="1" customHeight="1">
      <c r="A658" s="99" t="s">
        <v>3063</v>
      </c>
      <c r="B658" s="208"/>
      <c r="C658" s="116" t="s">
        <v>3046</v>
      </c>
      <c r="D658" s="136" t="s">
        <v>29</v>
      </c>
      <c r="E658" s="58">
        <v>0</v>
      </c>
      <c r="F658" s="58"/>
      <c r="G658" s="58"/>
      <c r="H658" s="58"/>
      <c r="I658" s="58"/>
      <c r="HT658" s="106"/>
      <c r="HU658" s="106"/>
      <c r="HV658" s="106"/>
      <c r="HW658" s="106"/>
      <c r="HX658" s="106"/>
      <c r="HY658" s="106"/>
      <c r="HZ658" s="106"/>
      <c r="IA658" s="106"/>
      <c r="IB658" s="106"/>
      <c r="IC658" s="106"/>
      <c r="ID658" s="106"/>
      <c r="IE658" s="106"/>
      <c r="IF658" s="106"/>
      <c r="IG658" s="106"/>
      <c r="IH658" s="106"/>
      <c r="II658" s="106"/>
      <c r="IJ658" s="106"/>
    </row>
    <row r="659" spans="1:244" s="107" customFormat="1" ht="15" hidden="1" customHeight="1">
      <c r="A659" s="99" t="s">
        <v>3064</v>
      </c>
      <c r="B659" s="208"/>
      <c r="C659" s="116" t="s">
        <v>3065</v>
      </c>
      <c r="D659" s="136" t="s">
        <v>298</v>
      </c>
      <c r="E659" s="58">
        <v>0</v>
      </c>
      <c r="F659" s="58"/>
      <c r="G659" s="58"/>
      <c r="H659" s="58"/>
      <c r="I659" s="58"/>
      <c r="HT659" s="106"/>
      <c r="HU659" s="106"/>
      <c r="HV659" s="106"/>
      <c r="HW659" s="106"/>
      <c r="HX659" s="106"/>
      <c r="HY659" s="106"/>
      <c r="HZ659" s="106"/>
      <c r="IA659" s="106"/>
      <c r="IB659" s="106"/>
      <c r="IC659" s="106"/>
      <c r="ID659" s="106"/>
      <c r="IE659" s="106"/>
      <c r="IF659" s="106"/>
      <c r="IG659" s="106"/>
      <c r="IH659" s="106"/>
      <c r="II659" s="106"/>
      <c r="IJ659" s="106"/>
    </row>
    <row r="660" spans="1:244" s="107" customFormat="1" ht="15" hidden="1" customHeight="1">
      <c r="A660" s="99" t="s">
        <v>3068</v>
      </c>
      <c r="B660" s="99"/>
      <c r="C660" s="116" t="s">
        <v>3069</v>
      </c>
      <c r="D660" s="136"/>
      <c r="E660" s="58">
        <f>SUM(E661:E666,-E664)</f>
        <v>15558.089999999998</v>
      </c>
      <c r="F660" s="58">
        <f>SUM(F661:F666,-F664)</f>
        <v>0</v>
      </c>
      <c r="G660" s="58">
        <f>SUM(G661:G666,-G664)</f>
        <v>0</v>
      </c>
      <c r="H660" s="58">
        <f>SUM(H661:H666,-H664)</f>
        <v>0</v>
      </c>
      <c r="I660" s="58">
        <f>SUM(I661:I666,-I664)</f>
        <v>0</v>
      </c>
      <c r="HT660" s="106"/>
      <c r="HU660" s="106"/>
      <c r="HV660" s="106"/>
      <c r="HW660" s="106"/>
      <c r="HX660" s="106"/>
      <c r="HY660" s="106"/>
      <c r="HZ660" s="106"/>
      <c r="IA660" s="106"/>
      <c r="IB660" s="106"/>
      <c r="IC660" s="106"/>
      <c r="ID660" s="106"/>
      <c r="IE660" s="106"/>
      <c r="IF660" s="106"/>
      <c r="IG660" s="106"/>
      <c r="IH660" s="106"/>
      <c r="II660" s="106"/>
      <c r="IJ660" s="106"/>
    </row>
    <row r="661" spans="1:244" s="107" customFormat="1" ht="15" hidden="1" customHeight="1">
      <c r="A661" s="99" t="s">
        <v>3070</v>
      </c>
      <c r="B661" s="99"/>
      <c r="C661" s="116" t="s">
        <v>3035</v>
      </c>
      <c r="D661" s="136" t="s">
        <v>29</v>
      </c>
      <c r="E661" s="58">
        <v>0</v>
      </c>
      <c r="F661" s="58"/>
      <c r="G661" s="58"/>
      <c r="H661" s="58"/>
      <c r="I661" s="58"/>
      <c r="HT661" s="106"/>
      <c r="HU661" s="106"/>
      <c r="HV661" s="106"/>
      <c r="HW661" s="106"/>
      <c r="HX661" s="106"/>
      <c r="HY661" s="106"/>
      <c r="HZ661" s="106"/>
      <c r="IA661" s="106"/>
      <c r="IB661" s="106"/>
      <c r="IC661" s="106"/>
      <c r="ID661" s="106"/>
      <c r="IE661" s="106"/>
      <c r="IF661" s="106"/>
      <c r="IG661" s="106"/>
      <c r="IH661" s="106"/>
      <c r="II661" s="106"/>
      <c r="IJ661" s="106"/>
    </row>
    <row r="662" spans="1:244" s="107" customFormat="1" ht="15" hidden="1" customHeight="1">
      <c r="A662" s="99" t="s">
        <v>3071</v>
      </c>
      <c r="B662" s="208"/>
      <c r="C662" s="116" t="s">
        <v>3037</v>
      </c>
      <c r="D662" s="136" t="s">
        <v>29</v>
      </c>
      <c r="E662" s="58">
        <v>0</v>
      </c>
      <c r="F662" s="58"/>
      <c r="G662" s="58"/>
      <c r="H662" s="58"/>
      <c r="I662" s="58"/>
      <c r="HT662" s="106"/>
      <c r="HU662" s="106"/>
      <c r="HV662" s="106"/>
      <c r="HW662" s="106"/>
      <c r="HX662" s="106"/>
      <c r="HY662" s="106"/>
      <c r="HZ662" s="106"/>
      <c r="IA662" s="106"/>
      <c r="IB662" s="106"/>
      <c r="IC662" s="106"/>
      <c r="ID662" s="106"/>
      <c r="IE662" s="106"/>
      <c r="IF662" s="106"/>
      <c r="IG662" s="106"/>
      <c r="IH662" s="106"/>
      <c r="II662" s="106"/>
      <c r="IJ662" s="106"/>
    </row>
    <row r="663" spans="1:244" s="107" customFormat="1" ht="15" hidden="1" customHeight="1">
      <c r="A663" s="99" t="s">
        <v>3072</v>
      </c>
      <c r="B663" s="208"/>
      <c r="C663" s="116" t="s">
        <v>3039</v>
      </c>
      <c r="D663" s="136" t="s">
        <v>29</v>
      </c>
      <c r="E663" s="58">
        <v>13.71</v>
      </c>
      <c r="F663" s="58"/>
      <c r="G663" s="58"/>
      <c r="H663" s="58"/>
      <c r="I663" s="58"/>
      <c r="HT663" s="106"/>
      <c r="HU663" s="106"/>
      <c r="HV663" s="106"/>
      <c r="HW663" s="106"/>
      <c r="HX663" s="106"/>
      <c r="HY663" s="106"/>
      <c r="HZ663" s="106"/>
      <c r="IA663" s="106"/>
      <c r="IB663" s="106"/>
      <c r="IC663" s="106"/>
      <c r="ID663" s="106"/>
      <c r="IE663" s="106"/>
      <c r="IF663" s="106"/>
      <c r="IG663" s="106"/>
      <c r="IH663" s="106"/>
      <c r="II663" s="106"/>
      <c r="IJ663" s="106"/>
    </row>
    <row r="664" spans="1:244" s="107" customFormat="1" ht="15" hidden="1" customHeight="1">
      <c r="A664" s="99" t="s">
        <v>3073</v>
      </c>
      <c r="B664" s="208"/>
      <c r="C664" s="116" t="s">
        <v>3041</v>
      </c>
      <c r="D664" s="136"/>
      <c r="E664" s="58">
        <f>E665</f>
        <v>0</v>
      </c>
      <c r="F664" s="58">
        <f>F665</f>
        <v>0</v>
      </c>
      <c r="G664" s="58">
        <f>G665</f>
        <v>0</v>
      </c>
      <c r="H664" s="58">
        <f>H665</f>
        <v>0</v>
      </c>
      <c r="I664" s="58">
        <f>I665</f>
        <v>0</v>
      </c>
      <c r="HT664" s="106"/>
      <c r="HU664" s="106"/>
      <c r="HV664" s="106"/>
      <c r="HW664" s="106"/>
      <c r="HX664" s="106"/>
      <c r="HY664" s="106"/>
      <c r="HZ664" s="106"/>
      <c r="IA664" s="106"/>
      <c r="IB664" s="106"/>
      <c r="IC664" s="106"/>
      <c r="ID664" s="106"/>
      <c r="IE664" s="106"/>
      <c r="IF664" s="106"/>
      <c r="IG664" s="106"/>
      <c r="IH664" s="106"/>
      <c r="II664" s="106"/>
      <c r="IJ664" s="106"/>
    </row>
    <row r="665" spans="1:244" s="107" customFormat="1" ht="15" hidden="1" customHeight="1">
      <c r="A665" s="99" t="s">
        <v>3074</v>
      </c>
      <c r="B665" s="208"/>
      <c r="C665" s="116" t="s">
        <v>1837</v>
      </c>
      <c r="D665" s="136" t="s">
        <v>29</v>
      </c>
      <c r="E665" s="58">
        <v>0</v>
      </c>
      <c r="F665" s="58"/>
      <c r="G665" s="58"/>
      <c r="H665" s="58"/>
      <c r="I665" s="58"/>
      <c r="HT665" s="106"/>
      <c r="HU665" s="106"/>
      <c r="HV665" s="106"/>
      <c r="HW665" s="106"/>
      <c r="HX665" s="106"/>
      <c r="HY665" s="106"/>
      <c r="HZ665" s="106"/>
      <c r="IA665" s="106"/>
      <c r="IB665" s="106"/>
      <c r="IC665" s="106"/>
      <c r="ID665" s="106"/>
      <c r="IE665" s="106"/>
      <c r="IF665" s="106"/>
      <c r="IG665" s="106"/>
      <c r="IH665" s="106"/>
      <c r="II665" s="106"/>
      <c r="IJ665" s="106"/>
    </row>
    <row r="666" spans="1:244" s="107" customFormat="1" ht="15" hidden="1" customHeight="1">
      <c r="A666" s="99" t="s">
        <v>3075</v>
      </c>
      <c r="B666" s="208"/>
      <c r="C666" s="116" t="s">
        <v>3046</v>
      </c>
      <c r="D666" s="136" t="s">
        <v>29</v>
      </c>
      <c r="E666" s="58">
        <v>15544.38</v>
      </c>
      <c r="F666" s="58"/>
      <c r="G666" s="58"/>
      <c r="H666" s="58"/>
      <c r="I666" s="58"/>
      <c r="HT666" s="106"/>
      <c r="HU666" s="106"/>
      <c r="HV666" s="106"/>
      <c r="HW666" s="106"/>
      <c r="HX666" s="106"/>
      <c r="HY666" s="106"/>
      <c r="HZ666" s="106"/>
      <c r="IA666" s="106"/>
      <c r="IB666" s="106"/>
      <c r="IC666" s="106"/>
      <c r="ID666" s="106"/>
      <c r="IE666" s="106"/>
      <c r="IF666" s="106"/>
      <c r="IG666" s="106"/>
      <c r="IH666" s="106"/>
      <c r="II666" s="106"/>
      <c r="IJ666" s="106"/>
    </row>
    <row r="667" spans="1:244" s="107" customFormat="1" ht="14.25" hidden="1" customHeight="1">
      <c r="A667" s="99" t="s">
        <v>3076</v>
      </c>
      <c r="B667" s="99"/>
      <c r="C667" s="116" t="s">
        <v>3077</v>
      </c>
      <c r="D667" s="136"/>
      <c r="E667" s="58">
        <f>SUM(E668:E673,-E671)</f>
        <v>56738.700000000004</v>
      </c>
      <c r="F667" s="58"/>
      <c r="G667" s="58"/>
      <c r="H667" s="58"/>
      <c r="I667" s="58"/>
      <c r="HT667" s="106"/>
      <c r="HU667" s="106"/>
      <c r="HV667" s="106"/>
      <c r="HW667" s="106"/>
      <c r="HX667" s="106"/>
      <c r="HY667" s="106"/>
      <c r="HZ667" s="106"/>
      <c r="IA667" s="106"/>
      <c r="IB667" s="106"/>
      <c r="IC667" s="106"/>
      <c r="ID667" s="106"/>
      <c r="IE667" s="106"/>
      <c r="IF667" s="106"/>
      <c r="IG667" s="106"/>
      <c r="IH667" s="106"/>
      <c r="II667" s="106"/>
      <c r="IJ667" s="106"/>
    </row>
    <row r="668" spans="1:244" s="107" customFormat="1" ht="15" hidden="1" customHeight="1">
      <c r="A668" s="99" t="s">
        <v>3078</v>
      </c>
      <c r="B668" s="99"/>
      <c r="C668" s="116" t="s">
        <v>3035</v>
      </c>
      <c r="D668" s="136" t="s">
        <v>29</v>
      </c>
      <c r="E668" s="58">
        <v>0</v>
      </c>
      <c r="F668" s="58"/>
      <c r="G668" s="58"/>
      <c r="H668" s="58"/>
      <c r="I668" s="58"/>
      <c r="HT668" s="106"/>
      <c r="HU668" s="106"/>
      <c r="HV668" s="106"/>
      <c r="HW668" s="106"/>
      <c r="HX668" s="106"/>
      <c r="HY668" s="106"/>
      <c r="HZ668" s="106"/>
      <c r="IA668" s="106"/>
      <c r="IB668" s="106"/>
      <c r="IC668" s="106"/>
      <c r="ID668" s="106"/>
      <c r="IE668" s="106"/>
      <c r="IF668" s="106"/>
      <c r="IG668" s="106"/>
      <c r="IH668" s="106"/>
      <c r="II668" s="106"/>
      <c r="IJ668" s="106"/>
    </row>
    <row r="669" spans="1:244" s="107" customFormat="1" ht="15" hidden="1" customHeight="1">
      <c r="A669" s="99" t="s">
        <v>3079</v>
      </c>
      <c r="B669" s="208"/>
      <c r="C669" s="116" t="s">
        <v>3037</v>
      </c>
      <c r="D669" s="136" t="s">
        <v>29</v>
      </c>
      <c r="E669" s="58">
        <v>0</v>
      </c>
      <c r="F669" s="58"/>
      <c r="G669" s="58"/>
      <c r="H669" s="58"/>
      <c r="I669" s="58"/>
      <c r="HT669" s="106"/>
      <c r="HU669" s="106"/>
      <c r="HV669" s="106"/>
      <c r="HW669" s="106"/>
      <c r="HX669" s="106"/>
      <c r="HY669" s="106"/>
      <c r="HZ669" s="106"/>
      <c r="IA669" s="106"/>
      <c r="IB669" s="106"/>
      <c r="IC669" s="106"/>
      <c r="ID669" s="106"/>
      <c r="IE669" s="106"/>
      <c r="IF669" s="106"/>
      <c r="IG669" s="106"/>
      <c r="IH669" s="106"/>
      <c r="II669" s="106"/>
      <c r="IJ669" s="106"/>
    </row>
    <row r="670" spans="1:244" s="107" customFormat="1" ht="15" hidden="1" customHeight="1">
      <c r="A670" s="99" t="s">
        <v>3080</v>
      </c>
      <c r="B670" s="208"/>
      <c r="C670" s="116" t="s">
        <v>3039</v>
      </c>
      <c r="D670" s="136" t="s">
        <v>29</v>
      </c>
      <c r="E670" s="58">
        <v>3.29</v>
      </c>
      <c r="F670" s="58"/>
      <c r="G670" s="58"/>
      <c r="H670" s="58"/>
      <c r="I670" s="58"/>
      <c r="HT670" s="106"/>
      <c r="HU670" s="106"/>
      <c r="HV670" s="106"/>
      <c r="HW670" s="106"/>
      <c r="HX670" s="106"/>
      <c r="HY670" s="106"/>
      <c r="HZ670" s="106"/>
      <c r="IA670" s="106"/>
      <c r="IB670" s="106"/>
      <c r="IC670" s="106"/>
      <c r="ID670" s="106"/>
      <c r="IE670" s="106"/>
      <c r="IF670" s="106"/>
      <c r="IG670" s="106"/>
      <c r="IH670" s="106"/>
      <c r="II670" s="106"/>
      <c r="IJ670" s="106"/>
    </row>
    <row r="671" spans="1:244" s="107" customFormat="1" ht="15" hidden="1" customHeight="1">
      <c r="A671" s="99" t="s">
        <v>3081</v>
      </c>
      <c r="B671" s="208"/>
      <c r="C671" s="116" t="s">
        <v>3041</v>
      </c>
      <c r="D671" s="136"/>
      <c r="E671" s="58">
        <f>E672</f>
        <v>0</v>
      </c>
      <c r="F671" s="58"/>
      <c r="G671" s="58"/>
      <c r="H671" s="58"/>
      <c r="I671" s="58"/>
      <c r="HT671" s="106"/>
      <c r="HU671" s="106"/>
      <c r="HV671" s="106"/>
      <c r="HW671" s="106"/>
      <c r="HX671" s="106"/>
      <c r="HY671" s="106"/>
      <c r="HZ671" s="106"/>
      <c r="IA671" s="106"/>
      <c r="IB671" s="106"/>
      <c r="IC671" s="106"/>
      <c r="ID671" s="106"/>
      <c r="IE671" s="106"/>
      <c r="IF671" s="106"/>
      <c r="IG671" s="106"/>
      <c r="IH671" s="106"/>
      <c r="II671" s="106"/>
      <c r="IJ671" s="106"/>
    </row>
    <row r="672" spans="1:244" s="107" customFormat="1" ht="15" hidden="1" customHeight="1">
      <c r="A672" s="99" t="s">
        <v>3082</v>
      </c>
      <c r="B672" s="208"/>
      <c r="C672" s="116" t="s">
        <v>1837</v>
      </c>
      <c r="D672" s="136" t="s">
        <v>29</v>
      </c>
      <c r="E672" s="58">
        <v>0</v>
      </c>
      <c r="F672" s="58"/>
      <c r="G672" s="58"/>
      <c r="H672" s="58"/>
      <c r="I672" s="58"/>
      <c r="HT672" s="106"/>
      <c r="HU672" s="106"/>
      <c r="HV672" s="106"/>
      <c r="HW672" s="106"/>
      <c r="HX672" s="106"/>
      <c r="HY672" s="106"/>
      <c r="HZ672" s="106"/>
      <c r="IA672" s="106"/>
      <c r="IB672" s="106"/>
      <c r="IC672" s="106"/>
      <c r="ID672" s="106"/>
      <c r="IE672" s="106"/>
      <c r="IF672" s="106"/>
      <c r="IG672" s="106"/>
      <c r="IH672" s="106"/>
      <c r="II672" s="106"/>
      <c r="IJ672" s="106"/>
    </row>
    <row r="673" spans="1:244" s="107" customFormat="1" ht="20.25" hidden="1" customHeight="1">
      <c r="A673" s="99" t="s">
        <v>3083</v>
      </c>
      <c r="B673" s="208"/>
      <c r="C673" s="116" t="s">
        <v>3046</v>
      </c>
      <c r="D673" s="136" t="s">
        <v>29</v>
      </c>
      <c r="E673" s="58">
        <v>56735.41</v>
      </c>
      <c r="F673" s="58"/>
      <c r="G673" s="58"/>
      <c r="H673" s="58"/>
      <c r="I673" s="58"/>
      <c r="HT673" s="106"/>
      <c r="HU673" s="106"/>
      <c r="HV673" s="106"/>
      <c r="HW673" s="106"/>
      <c r="HX673" s="106"/>
      <c r="HY673" s="106"/>
      <c r="HZ673" s="106"/>
      <c r="IA673" s="106"/>
      <c r="IB673" s="106"/>
      <c r="IC673" s="106"/>
      <c r="ID673" s="106"/>
      <c r="IE673" s="106"/>
      <c r="IF673" s="106"/>
      <c r="IG673" s="106"/>
      <c r="IH673" s="106"/>
      <c r="II673" s="106"/>
      <c r="IJ673" s="106"/>
    </row>
    <row r="674" spans="1:244" s="107" customFormat="1">
      <c r="A674" s="99" t="s">
        <v>3084</v>
      </c>
      <c r="B674" s="208"/>
      <c r="C674" s="116" t="s">
        <v>3085</v>
      </c>
      <c r="D674" s="136"/>
      <c r="E674" s="58">
        <f>E675+E684</f>
        <v>13785975.439999999</v>
      </c>
      <c r="F674" s="58">
        <f>F675+F684</f>
        <v>5811110</v>
      </c>
      <c r="G674" s="58">
        <f>G675+G684</f>
        <v>14366150</v>
      </c>
      <c r="H674" s="58">
        <f>H675+H684</f>
        <v>14889470</v>
      </c>
      <c r="I674" s="58">
        <f>I675+I684</f>
        <v>15650000</v>
      </c>
      <c r="HT674" s="106"/>
      <c r="HU674" s="106"/>
      <c r="HV674" s="106"/>
      <c r="HW674" s="106"/>
      <c r="HX674" s="106"/>
      <c r="HY674" s="106"/>
      <c r="HZ674" s="106"/>
      <c r="IA674" s="106"/>
      <c r="IB674" s="106"/>
      <c r="IC674" s="106"/>
      <c r="ID674" s="106"/>
      <c r="IE674" s="106"/>
      <c r="IF674" s="106"/>
      <c r="IG674" s="106"/>
      <c r="IH674" s="106"/>
      <c r="II674" s="106"/>
      <c r="IJ674" s="106"/>
    </row>
    <row r="675" spans="1:244" s="140" customFormat="1" ht="22.5">
      <c r="A675" s="99" t="s">
        <v>3086</v>
      </c>
      <c r="B675" s="208"/>
      <c r="C675" s="116" t="s">
        <v>3087</v>
      </c>
      <c r="D675" s="136"/>
      <c r="E675" s="58">
        <f>E676+E679</f>
        <v>13026842</v>
      </c>
      <c r="F675" s="58">
        <f>F676+F679</f>
        <v>5318700</v>
      </c>
      <c r="G675" s="58">
        <f>G676+G679</f>
        <v>13870100</v>
      </c>
      <c r="H675" s="58">
        <f>H676+H679</f>
        <v>14389600</v>
      </c>
      <c r="I675" s="58">
        <f>I676+I679</f>
        <v>15145000</v>
      </c>
      <c r="HT675" s="138"/>
      <c r="HU675" s="138"/>
      <c r="HV675" s="138"/>
      <c r="HW675" s="138"/>
      <c r="HX675" s="138"/>
      <c r="HY675" s="138"/>
      <c r="HZ675" s="138"/>
      <c r="IA675" s="138"/>
      <c r="IB675" s="138"/>
      <c r="IC675" s="138"/>
      <c r="ID675" s="138"/>
      <c r="IE675" s="138"/>
      <c r="IF675" s="138"/>
      <c r="IG675" s="138"/>
      <c r="IH675" s="138"/>
      <c r="II675" s="138"/>
      <c r="IJ675" s="138"/>
    </row>
    <row r="676" spans="1:244" s="140" customFormat="1" ht="22.5">
      <c r="A676" s="99" t="s">
        <v>3088</v>
      </c>
      <c r="B676" s="208"/>
      <c r="C676" s="116" t="s">
        <v>3087</v>
      </c>
      <c r="D676" s="136"/>
      <c r="E676" s="58">
        <f>E677</f>
        <v>12775606.890000001</v>
      </c>
      <c r="F676" s="58">
        <f t="shared" ref="F676:I677" si="26">F677</f>
        <v>5300000</v>
      </c>
      <c r="G676" s="58">
        <f t="shared" si="26"/>
        <v>13851000</v>
      </c>
      <c r="H676" s="58">
        <f t="shared" si="26"/>
        <v>14370000</v>
      </c>
      <c r="I676" s="58">
        <f t="shared" si="26"/>
        <v>15125000</v>
      </c>
      <c r="HT676" s="138"/>
      <c r="HU676" s="138"/>
      <c r="HV676" s="138"/>
      <c r="HW676" s="138"/>
      <c r="HX676" s="138"/>
      <c r="HY676" s="138"/>
      <c r="HZ676" s="138"/>
      <c r="IA676" s="138"/>
      <c r="IB676" s="138"/>
      <c r="IC676" s="138"/>
      <c r="ID676" s="138"/>
      <c r="IE676" s="138"/>
      <c r="IF676" s="138"/>
      <c r="IG676" s="138"/>
      <c r="IH676" s="138"/>
      <c r="II676" s="138"/>
      <c r="IJ676" s="138"/>
    </row>
    <row r="677" spans="1:244" s="107" customFormat="1" ht="22.5" customHeight="1">
      <c r="A677" s="99" t="s">
        <v>3089</v>
      </c>
      <c r="B677" s="208"/>
      <c r="C677" s="116" t="s">
        <v>3090</v>
      </c>
      <c r="D677" s="136"/>
      <c r="E677" s="58">
        <f>E678</f>
        <v>12775606.890000001</v>
      </c>
      <c r="F677" s="58">
        <f t="shared" si="26"/>
        <v>5300000</v>
      </c>
      <c r="G677" s="58">
        <f t="shared" si="26"/>
        <v>13851000</v>
      </c>
      <c r="H677" s="58">
        <f t="shared" si="26"/>
        <v>14370000</v>
      </c>
      <c r="I677" s="58">
        <f t="shared" si="26"/>
        <v>15125000</v>
      </c>
      <c r="HT677" s="106"/>
      <c r="HU677" s="106"/>
      <c r="HV677" s="106"/>
      <c r="HW677" s="106"/>
      <c r="HX677" s="106"/>
      <c r="HY677" s="106"/>
      <c r="HZ677" s="106"/>
      <c r="IA677" s="106"/>
      <c r="IB677" s="106"/>
      <c r="IC677" s="106"/>
      <c r="ID677" s="106"/>
      <c r="IE677" s="106"/>
      <c r="IF677" s="106"/>
      <c r="IG677" s="106"/>
      <c r="IH677" s="106"/>
      <c r="II677" s="106"/>
      <c r="IJ677" s="106"/>
    </row>
    <row r="678" spans="1:244" s="138" customFormat="1" ht="18" customHeight="1">
      <c r="A678" s="97" t="s">
        <v>3091</v>
      </c>
      <c r="B678" s="97"/>
      <c r="C678" s="102" t="s">
        <v>1236</v>
      </c>
      <c r="D678" s="136" t="s">
        <v>173</v>
      </c>
      <c r="E678" s="60">
        <v>12775606.890000001</v>
      </c>
      <c r="F678" s="60">
        <v>5300000</v>
      </c>
      <c r="G678" s="60">
        <v>13851000</v>
      </c>
      <c r="H678" s="60">
        <v>14370000</v>
      </c>
      <c r="I678" s="60">
        <v>15125000</v>
      </c>
    </row>
    <row r="679" spans="1:244" s="107" customFormat="1" ht="17.25" customHeight="1">
      <c r="A679" s="99" t="s">
        <v>3092</v>
      </c>
      <c r="B679" s="99"/>
      <c r="C679" s="116" t="s">
        <v>3093</v>
      </c>
      <c r="D679" s="136"/>
      <c r="E679" s="58">
        <f>E680+E682</f>
        <v>251235.11</v>
      </c>
      <c r="F679" s="58">
        <f>F680+F682</f>
        <v>18700</v>
      </c>
      <c r="G679" s="58">
        <f>G680+G682</f>
        <v>19100</v>
      </c>
      <c r="H679" s="58">
        <f>H680+H682</f>
        <v>19600</v>
      </c>
      <c r="I679" s="58">
        <f>I680+I682</f>
        <v>20000</v>
      </c>
      <c r="HT679" s="106"/>
      <c r="HU679" s="106"/>
      <c r="HV679" s="106"/>
      <c r="HW679" s="106"/>
      <c r="HX679" s="106"/>
      <c r="HY679" s="106"/>
      <c r="HZ679" s="106"/>
      <c r="IA679" s="106"/>
      <c r="IB679" s="106"/>
      <c r="IC679" s="106"/>
      <c r="ID679" s="106"/>
      <c r="IE679" s="106"/>
      <c r="IF679" s="106"/>
      <c r="IG679" s="106"/>
      <c r="IH679" s="106"/>
      <c r="II679" s="106"/>
      <c r="IJ679" s="106"/>
    </row>
    <row r="680" spans="1:244" s="107" customFormat="1" ht="22.5" customHeight="1">
      <c r="A680" s="191" t="s">
        <v>3094</v>
      </c>
      <c r="B680" s="108"/>
      <c r="C680" s="192" t="s">
        <v>3095</v>
      </c>
      <c r="D680" s="136"/>
      <c r="E680" s="58">
        <f>E681</f>
        <v>251235.11</v>
      </c>
      <c r="F680" s="58">
        <f>F681</f>
        <v>18700</v>
      </c>
      <c r="G680" s="58">
        <f>G681</f>
        <v>19100</v>
      </c>
      <c r="H680" s="58">
        <f>H681</f>
        <v>19600</v>
      </c>
      <c r="I680" s="58">
        <f>I681</f>
        <v>20000</v>
      </c>
      <c r="HT680" s="106"/>
      <c r="HU680" s="106"/>
      <c r="HV680" s="106"/>
      <c r="HW680" s="106"/>
      <c r="HX680" s="106"/>
      <c r="HY680" s="106"/>
      <c r="HZ680" s="106"/>
      <c r="IA680" s="106"/>
      <c r="IB680" s="106"/>
      <c r="IC680" s="106"/>
      <c r="ID680" s="106"/>
      <c r="IE680" s="106"/>
      <c r="IF680" s="106"/>
      <c r="IG680" s="106"/>
      <c r="IH680" s="106"/>
      <c r="II680" s="106"/>
      <c r="IJ680" s="106"/>
    </row>
    <row r="681" spans="1:244" s="140" customFormat="1" ht="22.5" customHeight="1">
      <c r="A681" s="191" t="s">
        <v>3096</v>
      </c>
      <c r="B681" s="99"/>
      <c r="C681" s="116" t="s">
        <v>1328</v>
      </c>
      <c r="D681" s="136" t="s">
        <v>29</v>
      </c>
      <c r="E681" s="58">
        <v>251235.11</v>
      </c>
      <c r="F681" s="58">
        <v>18700</v>
      </c>
      <c r="G681" s="58">
        <v>19100</v>
      </c>
      <c r="H681" s="58">
        <v>19600</v>
      </c>
      <c r="I681" s="58">
        <v>20000</v>
      </c>
      <c r="HT681" s="138"/>
      <c r="HU681" s="138"/>
      <c r="HV681" s="138"/>
      <c r="HW681" s="138"/>
      <c r="HX681" s="138"/>
      <c r="HY681" s="138"/>
      <c r="HZ681" s="138"/>
      <c r="IA681" s="138"/>
      <c r="IB681" s="138"/>
      <c r="IC681" s="138"/>
      <c r="ID681" s="138"/>
      <c r="IE681" s="138"/>
      <c r="IF681" s="138"/>
      <c r="IG681" s="138"/>
      <c r="IH681" s="138"/>
      <c r="II681" s="138"/>
      <c r="IJ681" s="138"/>
    </row>
    <row r="682" spans="1:244" s="140" customFormat="1">
      <c r="A682" s="191" t="s">
        <v>3097</v>
      </c>
      <c r="B682" s="108"/>
      <c r="C682" s="192" t="s">
        <v>3098</v>
      </c>
      <c r="D682" s="136"/>
      <c r="E682" s="58">
        <f>E683</f>
        <v>0</v>
      </c>
      <c r="F682" s="58">
        <f>F683</f>
        <v>0</v>
      </c>
      <c r="G682" s="58">
        <f>G683</f>
        <v>0</v>
      </c>
      <c r="H682" s="58">
        <f>H683</f>
        <v>0</v>
      </c>
      <c r="I682" s="58">
        <f>I683</f>
        <v>0</v>
      </c>
      <c r="HT682" s="138"/>
      <c r="HU682" s="138"/>
      <c r="HV682" s="138"/>
      <c r="HW682" s="138"/>
      <c r="HX682" s="138"/>
      <c r="HY682" s="138"/>
      <c r="HZ682" s="138"/>
      <c r="IA682" s="138"/>
      <c r="IB682" s="138"/>
      <c r="IC682" s="138"/>
      <c r="ID682" s="138"/>
      <c r="IE682" s="138"/>
      <c r="IF682" s="138"/>
      <c r="IG682" s="138"/>
      <c r="IH682" s="138"/>
      <c r="II682" s="138"/>
      <c r="IJ682" s="138"/>
    </row>
    <row r="683" spans="1:244" s="20" customFormat="1" ht="13.5" customHeight="1">
      <c r="A683" s="191" t="s">
        <v>3099</v>
      </c>
      <c r="B683" s="99"/>
      <c r="C683" s="116" t="s">
        <v>1328</v>
      </c>
      <c r="D683" s="136" t="s">
        <v>29</v>
      </c>
      <c r="E683" s="58">
        <v>0</v>
      </c>
      <c r="F683" s="58"/>
      <c r="G683" s="58"/>
      <c r="H683" s="58"/>
      <c r="I683" s="58"/>
      <c r="HT683" s="106"/>
      <c r="HU683" s="106"/>
      <c r="HV683" s="106"/>
      <c r="HW683" s="106"/>
      <c r="HX683" s="106"/>
      <c r="HY683" s="106"/>
      <c r="HZ683" s="106"/>
      <c r="IA683" s="106"/>
      <c r="IB683" s="106"/>
      <c r="IC683" s="106"/>
      <c r="ID683" s="106"/>
      <c r="IE683" s="106"/>
      <c r="IF683" s="106"/>
      <c r="IG683" s="106"/>
      <c r="IH683" s="106"/>
      <c r="II683" s="106"/>
      <c r="IJ683" s="106"/>
    </row>
    <row r="684" spans="1:244" ht="18.75" customHeight="1">
      <c r="A684" s="99" t="s">
        <v>3100</v>
      </c>
      <c r="B684" s="99"/>
      <c r="C684" s="116" t="s">
        <v>3101</v>
      </c>
      <c r="D684" s="136"/>
      <c r="E684" s="135">
        <f>SUM(E685+E694)</f>
        <v>759133.44000000006</v>
      </c>
      <c r="F684" s="135">
        <f t="shared" ref="F684:I686" si="27">F685</f>
        <v>492410</v>
      </c>
      <c r="G684" s="135">
        <f t="shared" si="27"/>
        <v>496050</v>
      </c>
      <c r="H684" s="135">
        <f t="shared" si="27"/>
        <v>499870</v>
      </c>
      <c r="I684" s="135">
        <f t="shared" si="27"/>
        <v>505000</v>
      </c>
    </row>
    <row r="685" spans="1:244" s="107" customFormat="1" ht="18.75" hidden="1" customHeight="1">
      <c r="A685" s="99" t="s">
        <v>3102</v>
      </c>
      <c r="B685" s="99"/>
      <c r="C685" s="116" t="s">
        <v>3103</v>
      </c>
      <c r="D685" s="136"/>
      <c r="E685" s="58">
        <f>SUM(E686)</f>
        <v>660848.77</v>
      </c>
      <c r="F685" s="58">
        <f>F686+F690</f>
        <v>492410</v>
      </c>
      <c r="G685" s="58">
        <f>G686+G690</f>
        <v>496050</v>
      </c>
      <c r="H685" s="58">
        <f>H686+H690</f>
        <v>499870</v>
      </c>
      <c r="I685" s="58">
        <f>I686+I690</f>
        <v>505000</v>
      </c>
      <c r="HT685" s="106"/>
      <c r="HU685" s="106"/>
      <c r="HV685" s="106"/>
      <c r="HW685" s="106"/>
      <c r="HX685" s="106"/>
      <c r="HY685" s="106"/>
      <c r="HZ685" s="106"/>
      <c r="IA685" s="106"/>
      <c r="IB685" s="106"/>
      <c r="IC685" s="106"/>
      <c r="ID685" s="106"/>
      <c r="IE685" s="106"/>
      <c r="IF685" s="106"/>
      <c r="IG685" s="106"/>
      <c r="IH685" s="106"/>
      <c r="II685" s="106"/>
      <c r="IJ685" s="106"/>
    </row>
    <row r="686" spans="1:244" s="107" customFormat="1" ht="18.75" hidden="1" customHeight="1">
      <c r="A686" s="191" t="s">
        <v>3104</v>
      </c>
      <c r="B686" s="145"/>
      <c r="C686" s="192" t="s">
        <v>3105</v>
      </c>
      <c r="D686" s="136"/>
      <c r="E686" s="58">
        <f>SUM(E687+E692+E693+E690)</f>
        <v>660848.77</v>
      </c>
      <c r="F686" s="58">
        <f t="shared" si="27"/>
        <v>491700</v>
      </c>
      <c r="G686" s="58">
        <f t="shared" si="27"/>
        <v>495300</v>
      </c>
      <c r="H686" s="58">
        <f t="shared" si="27"/>
        <v>499100</v>
      </c>
      <c r="I686" s="58">
        <f t="shared" si="27"/>
        <v>505000</v>
      </c>
      <c r="HT686" s="106"/>
      <c r="HU686" s="106"/>
      <c r="HV686" s="106"/>
      <c r="HW686" s="106"/>
      <c r="HX686" s="106"/>
      <c r="HY686" s="106"/>
      <c r="HZ686" s="106"/>
      <c r="IA686" s="106"/>
      <c r="IB686" s="106"/>
      <c r="IC686" s="106"/>
      <c r="ID686" s="106"/>
      <c r="IE686" s="106"/>
      <c r="IF686" s="106"/>
      <c r="IG686" s="106"/>
      <c r="IH686" s="106"/>
      <c r="II686" s="106"/>
      <c r="IJ686" s="106"/>
    </row>
    <row r="687" spans="1:244" s="107" customFormat="1" ht="18.75" hidden="1" customHeight="1">
      <c r="A687" s="191" t="s">
        <v>3106</v>
      </c>
      <c r="B687" s="145"/>
      <c r="C687" s="192" t="s">
        <v>3107</v>
      </c>
      <c r="D687" s="136"/>
      <c r="E687" s="58">
        <f>SUM(E688:E689)</f>
        <v>489291.21</v>
      </c>
      <c r="F687" s="58">
        <f>SUM(F688:F689)</f>
        <v>491700</v>
      </c>
      <c r="G687" s="58">
        <f>SUM(G688:G689)</f>
        <v>495300</v>
      </c>
      <c r="H687" s="58">
        <f>SUM(H688:H689)</f>
        <v>499100</v>
      </c>
      <c r="I687" s="58">
        <f>SUM(I688:I689)</f>
        <v>505000</v>
      </c>
      <c r="HT687" s="106"/>
      <c r="HU687" s="106"/>
      <c r="HV687" s="106"/>
      <c r="HW687" s="106"/>
      <c r="HX687" s="106"/>
      <c r="HY687" s="106"/>
      <c r="HZ687" s="106"/>
      <c r="IA687" s="106"/>
      <c r="IB687" s="106"/>
      <c r="IC687" s="106"/>
      <c r="ID687" s="106"/>
      <c r="IE687" s="106"/>
      <c r="IF687" s="106"/>
      <c r="IG687" s="106"/>
      <c r="IH687" s="106"/>
      <c r="II687" s="106"/>
      <c r="IJ687" s="106"/>
    </row>
    <row r="688" spans="1:244" s="107" customFormat="1" ht="18" hidden="1">
      <c r="A688" s="97" t="s">
        <v>3108</v>
      </c>
      <c r="B688" s="97"/>
      <c r="C688" s="117" t="s">
        <v>1334</v>
      </c>
      <c r="D688" s="136" t="s">
        <v>173</v>
      </c>
      <c r="E688" s="60">
        <v>89291.21</v>
      </c>
      <c r="F688" s="60">
        <v>91700</v>
      </c>
      <c r="G688" s="60">
        <v>95300</v>
      </c>
      <c r="H688" s="60">
        <v>99100</v>
      </c>
      <c r="I688" s="60">
        <v>105000</v>
      </c>
      <c r="HT688" s="106"/>
      <c r="HU688" s="106"/>
      <c r="HV688" s="106"/>
      <c r="HW688" s="106"/>
      <c r="HX688" s="106"/>
      <c r="HY688" s="106"/>
      <c r="HZ688" s="106"/>
      <c r="IA688" s="106"/>
      <c r="IB688" s="106"/>
      <c r="IC688" s="106"/>
      <c r="ID688" s="106"/>
      <c r="IE688" s="106"/>
      <c r="IF688" s="106"/>
      <c r="IG688" s="106"/>
      <c r="IH688" s="106"/>
      <c r="II688" s="106"/>
      <c r="IJ688" s="106"/>
    </row>
    <row r="689" spans="1:244" ht="20.25" hidden="1" customHeight="1">
      <c r="A689" s="97" t="s">
        <v>3109</v>
      </c>
      <c r="B689" s="97"/>
      <c r="C689" s="117" t="s">
        <v>1889</v>
      </c>
      <c r="D689" s="136" t="s">
        <v>173</v>
      </c>
      <c r="E689" s="60">
        <v>400000</v>
      </c>
      <c r="F689" s="60">
        <v>400000</v>
      </c>
      <c r="G689" s="60">
        <v>400000</v>
      </c>
      <c r="H689" s="60">
        <v>400000</v>
      </c>
      <c r="I689" s="60">
        <v>400000</v>
      </c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106"/>
      <c r="AJ689" s="106"/>
      <c r="AK689" s="106"/>
      <c r="AL689" s="106"/>
      <c r="AM689" s="106"/>
      <c r="AN689" s="106"/>
      <c r="AO689" s="106"/>
      <c r="AP689" s="106"/>
      <c r="AQ689" s="106"/>
      <c r="AR689" s="106"/>
      <c r="AS689" s="106"/>
      <c r="AT689" s="106"/>
      <c r="AU689" s="106"/>
      <c r="AV689" s="106"/>
      <c r="AW689" s="106"/>
      <c r="AX689" s="106"/>
      <c r="AY689" s="106"/>
      <c r="AZ689" s="106"/>
      <c r="BA689" s="106"/>
      <c r="BB689" s="106"/>
      <c r="BC689" s="106"/>
      <c r="BD689" s="106"/>
      <c r="BE689" s="106"/>
      <c r="BF689" s="106"/>
      <c r="BG689" s="106"/>
      <c r="BH689" s="106"/>
      <c r="BI689" s="106"/>
      <c r="BJ689" s="106"/>
      <c r="BK689" s="106"/>
      <c r="BL689" s="106"/>
      <c r="BM689" s="106"/>
      <c r="BN689" s="106"/>
      <c r="BO689" s="106"/>
      <c r="BP689" s="106"/>
      <c r="BQ689" s="106"/>
      <c r="BR689" s="106"/>
      <c r="BS689" s="106"/>
      <c r="BT689" s="106"/>
      <c r="BU689" s="106"/>
      <c r="BV689" s="106"/>
      <c r="BW689" s="106"/>
      <c r="BX689" s="106"/>
      <c r="BY689" s="106"/>
      <c r="BZ689" s="106"/>
      <c r="CA689" s="106"/>
      <c r="CB689" s="106"/>
      <c r="CC689" s="106"/>
      <c r="CD689" s="106"/>
      <c r="CE689" s="106"/>
      <c r="CF689" s="106"/>
      <c r="CG689" s="106"/>
      <c r="CH689" s="106"/>
      <c r="CI689" s="106"/>
      <c r="CJ689" s="106"/>
      <c r="CK689" s="106"/>
      <c r="CL689" s="106"/>
      <c r="CM689" s="106"/>
      <c r="CN689" s="106"/>
      <c r="CO689" s="106"/>
      <c r="CP689" s="106"/>
      <c r="CQ689" s="106"/>
      <c r="CR689" s="106"/>
      <c r="CS689" s="106"/>
      <c r="CT689" s="106"/>
      <c r="CU689" s="106"/>
      <c r="CV689" s="106"/>
      <c r="CW689" s="106"/>
      <c r="CX689" s="106"/>
      <c r="CY689" s="106"/>
      <c r="CZ689" s="106"/>
      <c r="DA689" s="106"/>
      <c r="DB689" s="106"/>
      <c r="DC689" s="106"/>
      <c r="DD689" s="106"/>
      <c r="DE689" s="106"/>
      <c r="DF689" s="106"/>
      <c r="DG689" s="106"/>
      <c r="DH689" s="106"/>
      <c r="DI689" s="106"/>
      <c r="DJ689" s="106"/>
      <c r="DK689" s="106"/>
      <c r="DL689" s="106"/>
      <c r="DM689" s="106"/>
      <c r="DN689" s="106"/>
      <c r="DO689" s="106"/>
      <c r="DP689" s="106"/>
      <c r="DQ689" s="106"/>
      <c r="DR689" s="106"/>
      <c r="DS689" s="106"/>
      <c r="DT689" s="106"/>
      <c r="DU689" s="106"/>
      <c r="DV689" s="106"/>
      <c r="DW689" s="106"/>
      <c r="DX689" s="106"/>
      <c r="DY689" s="106"/>
      <c r="DZ689" s="106"/>
      <c r="EA689" s="106"/>
      <c r="EB689" s="106"/>
      <c r="EC689" s="106"/>
      <c r="ED689" s="106"/>
      <c r="EE689" s="106"/>
      <c r="EF689" s="106"/>
      <c r="EG689" s="106"/>
      <c r="EH689" s="106"/>
      <c r="EI689" s="106"/>
      <c r="EJ689" s="106"/>
      <c r="EK689" s="106"/>
      <c r="EL689" s="106"/>
      <c r="EM689" s="106"/>
      <c r="EN689" s="106"/>
      <c r="EO689" s="106"/>
      <c r="EP689" s="106"/>
      <c r="EQ689" s="106"/>
      <c r="ER689" s="106"/>
      <c r="ES689" s="106"/>
      <c r="ET689" s="106"/>
      <c r="EU689" s="106"/>
      <c r="EV689" s="106"/>
      <c r="EW689" s="106"/>
      <c r="EX689" s="106"/>
      <c r="EY689" s="106"/>
      <c r="EZ689" s="106"/>
      <c r="FA689" s="106"/>
      <c r="FB689" s="106"/>
      <c r="FC689" s="106"/>
      <c r="FD689" s="106"/>
      <c r="FE689" s="106"/>
      <c r="FF689" s="106"/>
      <c r="FG689" s="106"/>
      <c r="FH689" s="106"/>
      <c r="FI689" s="106"/>
      <c r="FJ689" s="106"/>
      <c r="FK689" s="106"/>
      <c r="FL689" s="106"/>
      <c r="FM689" s="106"/>
      <c r="FN689" s="106"/>
      <c r="FO689" s="106"/>
      <c r="FP689" s="106"/>
      <c r="FQ689" s="106"/>
      <c r="FR689" s="106"/>
      <c r="FS689" s="106"/>
      <c r="FT689" s="106"/>
      <c r="FU689" s="106"/>
      <c r="FV689" s="106"/>
      <c r="FW689" s="106"/>
      <c r="FX689" s="106"/>
      <c r="FY689" s="106"/>
      <c r="FZ689" s="106"/>
      <c r="GA689" s="106"/>
      <c r="GB689" s="106"/>
      <c r="GC689" s="106"/>
      <c r="GD689" s="106"/>
      <c r="GE689" s="106"/>
      <c r="GF689" s="106"/>
      <c r="GG689" s="106"/>
      <c r="GH689" s="106"/>
      <c r="GI689" s="106"/>
      <c r="GJ689" s="106"/>
      <c r="GK689" s="106"/>
      <c r="GL689" s="106"/>
      <c r="GM689" s="106"/>
      <c r="GN689" s="106"/>
      <c r="GO689" s="106"/>
      <c r="GP689" s="106"/>
      <c r="GQ689" s="106"/>
      <c r="GR689" s="106"/>
      <c r="GS689" s="106"/>
      <c r="GT689" s="106"/>
      <c r="GU689" s="106"/>
      <c r="GV689" s="106"/>
      <c r="GW689" s="106"/>
      <c r="GX689" s="106"/>
      <c r="GY689" s="106"/>
      <c r="GZ689" s="106"/>
      <c r="HA689" s="106"/>
      <c r="HB689" s="106"/>
      <c r="HC689" s="106"/>
      <c r="HD689" s="106"/>
      <c r="HE689" s="106"/>
      <c r="HF689" s="106"/>
      <c r="HG689" s="106"/>
      <c r="HH689" s="106"/>
      <c r="HI689" s="106"/>
      <c r="HJ689" s="106"/>
      <c r="HK689" s="106"/>
      <c r="HL689" s="106"/>
      <c r="HM689" s="106"/>
      <c r="HN689" s="106"/>
      <c r="HO689" s="106"/>
      <c r="HP689" s="106"/>
      <c r="HQ689" s="106"/>
      <c r="HR689" s="106"/>
      <c r="HS689" s="106"/>
    </row>
    <row r="690" spans="1:244" ht="30" hidden="1" customHeight="1">
      <c r="A690" s="191" t="s">
        <v>3110</v>
      </c>
      <c r="B690" s="145"/>
      <c r="C690" s="192" t="s">
        <v>3111</v>
      </c>
      <c r="D690" s="136"/>
      <c r="E690" s="58">
        <f>E691</f>
        <v>1103.58</v>
      </c>
      <c r="F690" s="58">
        <f>F691</f>
        <v>710</v>
      </c>
      <c r="G690" s="58">
        <f>G691</f>
        <v>750</v>
      </c>
      <c r="H690" s="58">
        <f>H691</f>
        <v>770</v>
      </c>
      <c r="I690" s="58">
        <f>I691</f>
        <v>0</v>
      </c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106"/>
      <c r="AJ690" s="106"/>
      <c r="AK690" s="106"/>
      <c r="AL690" s="106"/>
      <c r="AM690" s="106"/>
      <c r="AN690" s="106"/>
      <c r="AO690" s="106"/>
      <c r="AP690" s="106"/>
      <c r="AQ690" s="106"/>
      <c r="AR690" s="106"/>
      <c r="AS690" s="106"/>
      <c r="AT690" s="106"/>
      <c r="AU690" s="106"/>
      <c r="AV690" s="106"/>
      <c r="AW690" s="106"/>
      <c r="AX690" s="106"/>
      <c r="AY690" s="106"/>
      <c r="AZ690" s="106"/>
      <c r="BA690" s="106"/>
      <c r="BB690" s="106"/>
      <c r="BC690" s="106"/>
      <c r="BD690" s="106"/>
      <c r="BE690" s="106"/>
      <c r="BF690" s="106"/>
      <c r="BG690" s="106"/>
      <c r="BH690" s="106"/>
      <c r="BI690" s="106"/>
      <c r="BJ690" s="106"/>
      <c r="BK690" s="106"/>
      <c r="BL690" s="106"/>
      <c r="BM690" s="106"/>
      <c r="BN690" s="106"/>
      <c r="BO690" s="106"/>
      <c r="BP690" s="106"/>
      <c r="BQ690" s="106"/>
      <c r="BR690" s="106"/>
      <c r="BS690" s="106"/>
      <c r="BT690" s="106"/>
      <c r="BU690" s="106"/>
      <c r="BV690" s="106"/>
      <c r="BW690" s="106"/>
      <c r="BX690" s="106"/>
      <c r="BY690" s="106"/>
      <c r="BZ690" s="106"/>
      <c r="CA690" s="106"/>
      <c r="CB690" s="106"/>
      <c r="CC690" s="106"/>
      <c r="CD690" s="106"/>
      <c r="CE690" s="106"/>
      <c r="CF690" s="106"/>
      <c r="CG690" s="106"/>
      <c r="CH690" s="106"/>
      <c r="CI690" s="106"/>
      <c r="CJ690" s="106"/>
      <c r="CK690" s="106"/>
      <c r="CL690" s="106"/>
      <c r="CM690" s="106"/>
      <c r="CN690" s="106"/>
      <c r="CO690" s="106"/>
      <c r="CP690" s="106"/>
      <c r="CQ690" s="106"/>
      <c r="CR690" s="106"/>
      <c r="CS690" s="106"/>
      <c r="CT690" s="106"/>
      <c r="CU690" s="106"/>
      <c r="CV690" s="106"/>
      <c r="CW690" s="106"/>
      <c r="CX690" s="106"/>
      <c r="CY690" s="106"/>
      <c r="CZ690" s="106"/>
      <c r="DA690" s="106"/>
      <c r="DB690" s="106"/>
      <c r="DC690" s="106"/>
      <c r="DD690" s="106"/>
      <c r="DE690" s="106"/>
      <c r="DF690" s="106"/>
      <c r="DG690" s="106"/>
      <c r="DH690" s="106"/>
      <c r="DI690" s="106"/>
      <c r="DJ690" s="106"/>
      <c r="DK690" s="106"/>
      <c r="DL690" s="106"/>
      <c r="DM690" s="106"/>
      <c r="DN690" s="106"/>
      <c r="DO690" s="106"/>
      <c r="DP690" s="106"/>
      <c r="DQ690" s="106"/>
      <c r="DR690" s="106"/>
      <c r="DS690" s="106"/>
      <c r="DT690" s="106"/>
      <c r="DU690" s="106"/>
      <c r="DV690" s="106"/>
      <c r="DW690" s="106"/>
      <c r="DX690" s="106"/>
      <c r="DY690" s="106"/>
      <c r="DZ690" s="106"/>
      <c r="EA690" s="106"/>
      <c r="EB690" s="106"/>
      <c r="EC690" s="106"/>
      <c r="ED690" s="106"/>
      <c r="EE690" s="106"/>
      <c r="EF690" s="106"/>
      <c r="EG690" s="106"/>
      <c r="EH690" s="106"/>
      <c r="EI690" s="106"/>
      <c r="EJ690" s="106"/>
      <c r="EK690" s="106"/>
      <c r="EL690" s="106"/>
      <c r="EM690" s="106"/>
      <c r="EN690" s="106"/>
      <c r="EO690" s="106"/>
      <c r="EP690" s="106"/>
      <c r="EQ690" s="106"/>
      <c r="ER690" s="106"/>
      <c r="ES690" s="106"/>
      <c r="ET690" s="106"/>
      <c r="EU690" s="106"/>
      <c r="EV690" s="106"/>
      <c r="EW690" s="106"/>
      <c r="EX690" s="106"/>
      <c r="EY690" s="106"/>
      <c r="EZ690" s="106"/>
      <c r="FA690" s="106"/>
      <c r="FB690" s="106"/>
      <c r="FC690" s="106"/>
      <c r="FD690" s="106"/>
      <c r="FE690" s="106"/>
      <c r="FF690" s="106"/>
      <c r="FG690" s="106"/>
      <c r="FH690" s="106"/>
      <c r="FI690" s="106"/>
      <c r="FJ690" s="106"/>
      <c r="FK690" s="106"/>
      <c r="FL690" s="106"/>
      <c r="FM690" s="106"/>
      <c r="FN690" s="106"/>
      <c r="FO690" s="106"/>
      <c r="FP690" s="106"/>
      <c r="FQ690" s="106"/>
      <c r="FR690" s="106"/>
      <c r="FS690" s="106"/>
      <c r="FT690" s="106"/>
      <c r="FU690" s="106"/>
      <c r="FV690" s="106"/>
      <c r="FW690" s="106"/>
      <c r="FX690" s="106"/>
      <c r="FY690" s="106"/>
      <c r="FZ690" s="106"/>
      <c r="GA690" s="106"/>
      <c r="GB690" s="106"/>
      <c r="GC690" s="106"/>
      <c r="GD690" s="106"/>
      <c r="GE690" s="106"/>
      <c r="GF690" s="106"/>
      <c r="GG690" s="106"/>
      <c r="GH690" s="106"/>
      <c r="GI690" s="106"/>
      <c r="GJ690" s="106"/>
      <c r="GK690" s="106"/>
      <c r="GL690" s="106"/>
      <c r="GM690" s="106"/>
      <c r="GN690" s="106"/>
      <c r="GO690" s="106"/>
      <c r="GP690" s="106"/>
      <c r="GQ690" s="106"/>
      <c r="GR690" s="106"/>
      <c r="GS690" s="106"/>
      <c r="GT690" s="106"/>
      <c r="GU690" s="106"/>
      <c r="GV690" s="106"/>
      <c r="GW690" s="106"/>
      <c r="GX690" s="106"/>
      <c r="GY690" s="106"/>
      <c r="GZ690" s="106"/>
      <c r="HA690" s="106"/>
      <c r="HB690" s="106"/>
      <c r="HC690" s="106"/>
      <c r="HD690" s="106"/>
      <c r="HE690" s="106"/>
      <c r="HF690" s="106"/>
      <c r="HG690" s="106"/>
      <c r="HH690" s="106"/>
      <c r="HI690" s="106"/>
      <c r="HJ690" s="106"/>
      <c r="HK690" s="106"/>
      <c r="HL690" s="106"/>
      <c r="HM690" s="106"/>
      <c r="HN690" s="106"/>
      <c r="HO690" s="106"/>
      <c r="HP690" s="106"/>
      <c r="HQ690" s="106"/>
      <c r="HR690" s="106"/>
      <c r="HS690" s="106"/>
    </row>
    <row r="691" spans="1:244" s="107" customFormat="1" ht="18.75" hidden="1" customHeight="1">
      <c r="A691" s="97" t="s">
        <v>3112</v>
      </c>
      <c r="B691" s="97"/>
      <c r="C691" s="117" t="s">
        <v>1336</v>
      </c>
      <c r="D691" s="136" t="s">
        <v>173</v>
      </c>
      <c r="E691" s="58">
        <v>1103.58</v>
      </c>
      <c r="F691" s="58">
        <v>710</v>
      </c>
      <c r="G691" s="58">
        <v>750</v>
      </c>
      <c r="H691" s="58">
        <v>770</v>
      </c>
      <c r="I691" s="58"/>
      <c r="HT691" s="106"/>
      <c r="HU691" s="106"/>
      <c r="HV691" s="106"/>
      <c r="HW691" s="106"/>
      <c r="HX691" s="106"/>
      <c r="HY691" s="106"/>
      <c r="HZ691" s="106"/>
      <c r="IA691" s="106"/>
      <c r="IB691" s="106"/>
      <c r="IC691" s="106"/>
      <c r="ID691" s="106"/>
      <c r="IE691" s="106"/>
      <c r="IF691" s="106"/>
      <c r="IG691" s="106"/>
      <c r="IH691" s="106"/>
      <c r="II691" s="106"/>
      <c r="IJ691" s="106"/>
    </row>
    <row r="692" spans="1:244" s="107" customFormat="1" ht="18.75" hidden="1" customHeight="1">
      <c r="A692" s="97" t="s">
        <v>3113</v>
      </c>
      <c r="B692" s="97"/>
      <c r="C692" s="117" t="s">
        <v>3114</v>
      </c>
      <c r="D692" s="136" t="s">
        <v>488</v>
      </c>
      <c r="E692" s="58">
        <v>1102.53</v>
      </c>
      <c r="F692" s="58"/>
      <c r="G692" s="58"/>
      <c r="H692" s="58"/>
      <c r="I692" s="58"/>
      <c r="HT692" s="106"/>
      <c r="HU692" s="106"/>
      <c r="HV692" s="106"/>
      <c r="HW692" s="106"/>
      <c r="HX692" s="106"/>
      <c r="HY692" s="106"/>
      <c r="HZ692" s="106"/>
      <c r="IA692" s="106"/>
      <c r="IB692" s="106"/>
      <c r="IC692" s="106"/>
      <c r="ID692" s="106"/>
      <c r="IE692" s="106"/>
      <c r="IF692" s="106"/>
      <c r="IG692" s="106"/>
      <c r="IH692" s="106"/>
      <c r="II692" s="106"/>
      <c r="IJ692" s="106"/>
    </row>
    <row r="693" spans="1:244" ht="26.25" hidden="1" customHeight="1">
      <c r="A693" s="97" t="s">
        <v>3115</v>
      </c>
      <c r="B693" s="97"/>
      <c r="C693" s="117" t="s">
        <v>3116</v>
      </c>
      <c r="D693" s="136" t="s">
        <v>29</v>
      </c>
      <c r="E693" s="58">
        <v>169351.45</v>
      </c>
      <c r="F693" s="58"/>
      <c r="G693" s="58"/>
      <c r="H693" s="58"/>
      <c r="I693" s="58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  <c r="AG693" s="106"/>
      <c r="AH693" s="106"/>
      <c r="AI693" s="106"/>
      <c r="AJ693" s="106"/>
      <c r="AK693" s="106"/>
      <c r="AL693" s="106"/>
      <c r="AM693" s="106"/>
      <c r="AN693" s="106"/>
      <c r="AO693" s="106"/>
      <c r="AP693" s="106"/>
      <c r="AQ693" s="106"/>
      <c r="AR693" s="106"/>
      <c r="AS693" s="106"/>
      <c r="AT693" s="106"/>
      <c r="AU693" s="106"/>
      <c r="AV693" s="106"/>
      <c r="AW693" s="106"/>
      <c r="AX693" s="106"/>
      <c r="AY693" s="106"/>
      <c r="AZ693" s="106"/>
      <c r="BA693" s="106"/>
      <c r="BB693" s="106"/>
      <c r="BC693" s="106"/>
      <c r="BD693" s="106"/>
      <c r="BE693" s="106"/>
      <c r="BF693" s="106"/>
      <c r="BG693" s="106"/>
      <c r="BH693" s="106"/>
      <c r="BI693" s="106"/>
      <c r="BJ693" s="106"/>
      <c r="BK693" s="106"/>
      <c r="BL693" s="106"/>
      <c r="BM693" s="106"/>
      <c r="BN693" s="106"/>
      <c r="BO693" s="106"/>
      <c r="BP693" s="106"/>
      <c r="BQ693" s="106"/>
      <c r="BR693" s="106"/>
      <c r="BS693" s="106"/>
      <c r="BT693" s="106"/>
      <c r="BU693" s="106"/>
      <c r="BV693" s="106"/>
      <c r="BW693" s="106"/>
      <c r="BX693" s="106"/>
      <c r="BY693" s="106"/>
      <c r="BZ693" s="106"/>
      <c r="CA693" s="106"/>
      <c r="CB693" s="106"/>
      <c r="CC693" s="106"/>
      <c r="CD693" s="106"/>
      <c r="CE693" s="106"/>
      <c r="CF693" s="106"/>
      <c r="CG693" s="106"/>
      <c r="CH693" s="106"/>
      <c r="CI693" s="106"/>
      <c r="CJ693" s="106"/>
      <c r="CK693" s="106"/>
      <c r="CL693" s="106"/>
      <c r="CM693" s="106"/>
      <c r="CN693" s="106"/>
      <c r="CO693" s="106"/>
      <c r="CP693" s="106"/>
      <c r="CQ693" s="106"/>
      <c r="CR693" s="106"/>
      <c r="CS693" s="106"/>
      <c r="CT693" s="106"/>
      <c r="CU693" s="106"/>
      <c r="CV693" s="106"/>
      <c r="CW693" s="106"/>
      <c r="CX693" s="106"/>
      <c r="CY693" s="106"/>
      <c r="CZ693" s="106"/>
      <c r="DA693" s="106"/>
      <c r="DB693" s="106"/>
      <c r="DC693" s="106"/>
      <c r="DD693" s="106"/>
      <c r="DE693" s="106"/>
      <c r="DF693" s="106"/>
      <c r="DG693" s="106"/>
      <c r="DH693" s="106"/>
      <c r="DI693" s="106"/>
      <c r="DJ693" s="106"/>
      <c r="DK693" s="106"/>
      <c r="DL693" s="106"/>
      <c r="DM693" s="106"/>
      <c r="DN693" s="106"/>
      <c r="DO693" s="106"/>
      <c r="DP693" s="106"/>
      <c r="DQ693" s="106"/>
      <c r="DR693" s="106"/>
      <c r="DS693" s="106"/>
      <c r="DT693" s="106"/>
      <c r="DU693" s="106"/>
      <c r="DV693" s="106"/>
      <c r="DW693" s="106"/>
      <c r="DX693" s="106"/>
      <c r="DY693" s="106"/>
      <c r="DZ693" s="106"/>
      <c r="EA693" s="106"/>
      <c r="EB693" s="106"/>
      <c r="EC693" s="106"/>
      <c r="ED693" s="106"/>
      <c r="EE693" s="106"/>
      <c r="EF693" s="106"/>
      <c r="EG693" s="106"/>
      <c r="EH693" s="106"/>
      <c r="EI693" s="106"/>
      <c r="EJ693" s="106"/>
      <c r="EK693" s="106"/>
      <c r="EL693" s="106"/>
      <c r="EM693" s="106"/>
      <c r="EN693" s="106"/>
      <c r="EO693" s="106"/>
      <c r="EP693" s="106"/>
      <c r="EQ693" s="106"/>
      <c r="ER693" s="106"/>
      <c r="ES693" s="106"/>
      <c r="ET693" s="106"/>
      <c r="EU693" s="106"/>
      <c r="EV693" s="106"/>
      <c r="EW693" s="106"/>
      <c r="EX693" s="106"/>
      <c r="EY693" s="106"/>
      <c r="EZ693" s="106"/>
      <c r="FA693" s="106"/>
      <c r="FB693" s="106"/>
      <c r="FC693" s="106"/>
      <c r="FD693" s="106"/>
      <c r="FE693" s="106"/>
      <c r="FF693" s="106"/>
      <c r="FG693" s="106"/>
      <c r="FH693" s="106"/>
      <c r="FI693" s="106"/>
      <c r="FJ693" s="106"/>
      <c r="FK693" s="106"/>
      <c r="FL693" s="106"/>
      <c r="FM693" s="106"/>
      <c r="FN693" s="106"/>
      <c r="FO693" s="106"/>
      <c r="FP693" s="106"/>
      <c r="FQ693" s="106"/>
      <c r="FR693" s="106"/>
      <c r="FS693" s="106"/>
      <c r="FT693" s="106"/>
      <c r="FU693" s="106"/>
      <c r="FV693" s="106"/>
      <c r="FW693" s="106"/>
      <c r="FX693" s="106"/>
      <c r="FY693" s="106"/>
      <c r="FZ693" s="106"/>
      <c r="GA693" s="106"/>
      <c r="GB693" s="106"/>
      <c r="GC693" s="106"/>
      <c r="GD693" s="106"/>
      <c r="GE693" s="106"/>
      <c r="GF693" s="106"/>
      <c r="GG693" s="106"/>
      <c r="GH693" s="106"/>
      <c r="GI693" s="106"/>
      <c r="GJ693" s="106"/>
      <c r="GK693" s="106"/>
      <c r="GL693" s="106"/>
      <c r="GM693" s="106"/>
      <c r="GN693" s="106"/>
      <c r="GO693" s="106"/>
      <c r="GP693" s="106"/>
      <c r="GQ693" s="106"/>
      <c r="GR693" s="106"/>
      <c r="GS693" s="106"/>
      <c r="GT693" s="106"/>
      <c r="GU693" s="106"/>
      <c r="GV693" s="106"/>
      <c r="GW693" s="106"/>
      <c r="GX693" s="106"/>
      <c r="GY693" s="106"/>
      <c r="GZ693" s="106"/>
      <c r="HA693" s="106"/>
      <c r="HB693" s="106"/>
      <c r="HC693" s="106"/>
      <c r="HD693" s="106"/>
      <c r="HE693" s="106"/>
      <c r="HF693" s="106"/>
      <c r="HG693" s="106"/>
      <c r="HH693" s="106"/>
      <c r="HI693" s="106"/>
      <c r="HJ693" s="106"/>
      <c r="HK693" s="106"/>
      <c r="HL693" s="106"/>
      <c r="HM693" s="106"/>
      <c r="HN693" s="106"/>
      <c r="HO693" s="106"/>
      <c r="HP693" s="106"/>
      <c r="HQ693" s="106"/>
      <c r="HR693" s="106"/>
      <c r="HS693" s="106"/>
    </row>
    <row r="694" spans="1:244" s="140" customFormat="1" hidden="1">
      <c r="A694" s="97" t="s">
        <v>3117</v>
      </c>
      <c r="B694" s="97"/>
      <c r="C694" s="117" t="s">
        <v>3118</v>
      </c>
      <c r="D694" s="136"/>
      <c r="E694" s="60">
        <f>E695</f>
        <v>98284.67</v>
      </c>
      <c r="F694" s="60">
        <f>F695</f>
        <v>0</v>
      </c>
      <c r="G694" s="60">
        <f>G695</f>
        <v>0</v>
      </c>
      <c r="H694" s="60">
        <f>H695</f>
        <v>0</v>
      </c>
      <c r="I694" s="60">
        <f>I695</f>
        <v>0</v>
      </c>
      <c r="HT694" s="138"/>
      <c r="HU694" s="138"/>
      <c r="HV694" s="138"/>
      <c r="HW694" s="138"/>
      <c r="HX694" s="138"/>
      <c r="HY694" s="138"/>
      <c r="HZ694" s="138"/>
      <c r="IA694" s="138"/>
      <c r="IB694" s="138"/>
      <c r="IC694" s="138"/>
      <c r="ID694" s="138"/>
      <c r="IE694" s="138"/>
      <c r="IF694" s="138"/>
      <c r="IG694" s="138"/>
      <c r="IH694" s="138"/>
      <c r="II694" s="138"/>
      <c r="IJ694" s="138"/>
    </row>
    <row r="695" spans="1:244" s="107" customFormat="1" ht="18.75" hidden="1" customHeight="1">
      <c r="A695" s="97" t="s">
        <v>3119</v>
      </c>
      <c r="B695" s="97"/>
      <c r="C695" s="117" t="s">
        <v>3120</v>
      </c>
      <c r="D695" s="136"/>
      <c r="E695" s="60">
        <f>E696+E697</f>
        <v>98284.67</v>
      </c>
      <c r="F695" s="60">
        <f>F696+F697</f>
        <v>0</v>
      </c>
      <c r="G695" s="60">
        <f>G696+G697</f>
        <v>0</v>
      </c>
      <c r="H695" s="60">
        <f>H696+H697</f>
        <v>0</v>
      </c>
      <c r="I695" s="60">
        <f>I696+I697</f>
        <v>0</v>
      </c>
      <c r="HT695" s="106"/>
      <c r="HU695" s="106"/>
      <c r="HV695" s="106"/>
      <c r="HW695" s="106"/>
      <c r="HX695" s="106"/>
      <c r="HY695" s="106"/>
      <c r="HZ695" s="106"/>
      <c r="IA695" s="106"/>
      <c r="IB695" s="106"/>
      <c r="IC695" s="106"/>
      <c r="ID695" s="106"/>
      <c r="IE695" s="106"/>
      <c r="IF695" s="106"/>
      <c r="IG695" s="106"/>
      <c r="IH695" s="106"/>
      <c r="II695" s="106"/>
      <c r="IJ695" s="106"/>
    </row>
    <row r="696" spans="1:244" s="108" customFormat="1" ht="12.75" hidden="1" customHeight="1">
      <c r="A696" s="97" t="s">
        <v>3121</v>
      </c>
      <c r="B696" s="97"/>
      <c r="C696" s="117" t="s">
        <v>3122</v>
      </c>
      <c r="D696" s="136" t="s">
        <v>29</v>
      </c>
      <c r="E696" s="58">
        <v>88460.67</v>
      </c>
      <c r="F696" s="58"/>
      <c r="G696" s="58"/>
      <c r="H696" s="58"/>
      <c r="I696" s="58"/>
    </row>
    <row r="697" spans="1:244" s="140" customFormat="1" ht="12" hidden="1" customHeight="1">
      <c r="A697" s="97" t="s">
        <v>3123</v>
      </c>
      <c r="B697" s="97"/>
      <c r="C697" s="117" t="s">
        <v>3124</v>
      </c>
      <c r="D697" s="136" t="s">
        <v>471</v>
      </c>
      <c r="E697" s="58">
        <v>9824</v>
      </c>
      <c r="F697" s="58"/>
      <c r="G697" s="58"/>
      <c r="H697" s="58"/>
      <c r="I697" s="58"/>
      <c r="HT697" s="138"/>
      <c r="HU697" s="138"/>
      <c r="HV697" s="138"/>
      <c r="HW697" s="138"/>
      <c r="HX697" s="138"/>
      <c r="HY697" s="138"/>
      <c r="HZ697" s="138"/>
      <c r="IA697" s="138"/>
      <c r="IB697" s="138"/>
      <c r="IC697" s="138"/>
      <c r="ID697" s="138"/>
      <c r="IE697" s="138"/>
      <c r="IF697" s="138"/>
      <c r="IG697" s="138"/>
      <c r="IH697" s="138"/>
      <c r="II697" s="138"/>
      <c r="IJ697" s="138"/>
    </row>
    <row r="698" spans="1:244">
      <c r="A698" s="122" t="s">
        <v>3125</v>
      </c>
      <c r="B698" s="122"/>
      <c r="C698" s="123" t="s">
        <v>3126</v>
      </c>
      <c r="D698" s="206"/>
      <c r="E698" s="72">
        <f>E699+E711+E727+E738</f>
        <v>23520701.400000002</v>
      </c>
      <c r="F698" s="72">
        <f>F699+F711+F727+F738</f>
        <v>61493695.299999997</v>
      </c>
      <c r="G698" s="72">
        <f>G699+G711+G727+G738</f>
        <v>16599014.359999999</v>
      </c>
      <c r="H698" s="72">
        <f>H699+H711+H727+H738</f>
        <v>8859200</v>
      </c>
      <c r="I698" s="72">
        <f>I699+I711+I727+I738</f>
        <v>8930500</v>
      </c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/>
      <c r="AQ698" s="106"/>
      <c r="AR698" s="106"/>
      <c r="AS698" s="106"/>
      <c r="AT698" s="106"/>
      <c r="AU698" s="106"/>
      <c r="AV698" s="106"/>
      <c r="AW698" s="106"/>
      <c r="AX698" s="106"/>
      <c r="AY698" s="106"/>
      <c r="AZ698" s="106"/>
      <c r="BA698" s="106"/>
      <c r="BB698" s="106"/>
      <c r="BC698" s="106"/>
      <c r="BD698" s="106"/>
      <c r="BE698" s="106"/>
      <c r="BF698" s="106"/>
      <c r="BG698" s="106"/>
      <c r="BH698" s="106"/>
      <c r="BI698" s="106"/>
      <c r="BJ698" s="106"/>
      <c r="BK698" s="106"/>
      <c r="BL698" s="106"/>
      <c r="BM698" s="106"/>
      <c r="BN698" s="106"/>
      <c r="BO698" s="106"/>
      <c r="BP698" s="106"/>
      <c r="BQ698" s="106"/>
      <c r="BR698" s="106"/>
      <c r="BS698" s="106"/>
      <c r="BT698" s="106"/>
      <c r="BU698" s="106"/>
      <c r="BV698" s="106"/>
      <c r="BW698" s="106"/>
      <c r="BX698" s="106"/>
      <c r="BY698" s="106"/>
      <c r="BZ698" s="106"/>
      <c r="CA698" s="106"/>
      <c r="CB698" s="106"/>
      <c r="CC698" s="106"/>
      <c r="CD698" s="106"/>
      <c r="CE698" s="106"/>
      <c r="CF698" s="106"/>
      <c r="CG698" s="106"/>
      <c r="CH698" s="106"/>
      <c r="CI698" s="106"/>
      <c r="CJ698" s="106"/>
      <c r="CK698" s="106"/>
      <c r="CL698" s="106"/>
      <c r="CM698" s="106"/>
      <c r="CN698" s="106"/>
      <c r="CO698" s="106"/>
      <c r="CP698" s="106"/>
      <c r="CQ698" s="106"/>
      <c r="CR698" s="106"/>
      <c r="CS698" s="106"/>
      <c r="CT698" s="106"/>
      <c r="CU698" s="106"/>
      <c r="CV698" s="106"/>
      <c r="CW698" s="106"/>
      <c r="CX698" s="106"/>
      <c r="CY698" s="106"/>
      <c r="CZ698" s="106"/>
      <c r="DA698" s="106"/>
      <c r="DB698" s="106"/>
      <c r="DC698" s="106"/>
      <c r="DD698" s="106"/>
      <c r="DE698" s="106"/>
      <c r="DF698" s="106"/>
      <c r="DG698" s="106"/>
      <c r="DH698" s="106"/>
      <c r="DI698" s="106"/>
      <c r="DJ698" s="106"/>
      <c r="DK698" s="106"/>
      <c r="DL698" s="106"/>
      <c r="DM698" s="106"/>
      <c r="DN698" s="106"/>
      <c r="DO698" s="106"/>
      <c r="DP698" s="106"/>
      <c r="DQ698" s="106"/>
      <c r="DR698" s="106"/>
      <c r="DS698" s="106"/>
      <c r="DT698" s="106"/>
      <c r="DU698" s="106"/>
      <c r="DV698" s="106"/>
      <c r="DW698" s="106"/>
      <c r="DX698" s="106"/>
      <c r="DY698" s="106"/>
      <c r="DZ698" s="106"/>
      <c r="EA698" s="106"/>
      <c r="EB698" s="106"/>
      <c r="EC698" s="106"/>
      <c r="ED698" s="106"/>
      <c r="EE698" s="106"/>
      <c r="EF698" s="106"/>
      <c r="EG698" s="106"/>
      <c r="EH698" s="106"/>
      <c r="EI698" s="106"/>
      <c r="EJ698" s="106"/>
      <c r="EK698" s="106"/>
      <c r="EL698" s="106"/>
      <c r="EM698" s="106"/>
      <c r="EN698" s="106"/>
      <c r="EO698" s="106"/>
      <c r="EP698" s="106"/>
      <c r="EQ698" s="106"/>
      <c r="ER698" s="106"/>
      <c r="ES698" s="106"/>
      <c r="ET698" s="106"/>
      <c r="EU698" s="106"/>
      <c r="EV698" s="106"/>
      <c r="EW698" s="106"/>
      <c r="EX698" s="106"/>
      <c r="EY698" s="106"/>
      <c r="EZ698" s="106"/>
      <c r="FA698" s="106"/>
      <c r="FB698" s="106"/>
      <c r="FC698" s="106"/>
      <c r="FD698" s="106"/>
      <c r="FE698" s="106"/>
      <c r="FF698" s="106"/>
      <c r="FG698" s="106"/>
      <c r="FH698" s="106"/>
      <c r="FI698" s="106"/>
      <c r="FJ698" s="106"/>
      <c r="FK698" s="106"/>
      <c r="FL698" s="106"/>
      <c r="FM698" s="106"/>
      <c r="FN698" s="106"/>
      <c r="FO698" s="106"/>
      <c r="FP698" s="106"/>
      <c r="FQ698" s="106"/>
      <c r="FR698" s="106"/>
      <c r="FS698" s="106"/>
      <c r="FT698" s="106"/>
      <c r="FU698" s="106"/>
      <c r="FV698" s="106"/>
      <c r="FW698" s="106"/>
      <c r="FX698" s="106"/>
      <c r="FY698" s="106"/>
      <c r="FZ698" s="106"/>
      <c r="GA698" s="106"/>
      <c r="GB698" s="106"/>
      <c r="GC698" s="106"/>
      <c r="GD698" s="106"/>
      <c r="GE698" s="106"/>
      <c r="GF698" s="106"/>
      <c r="GG698" s="106"/>
      <c r="GH698" s="106"/>
      <c r="GI698" s="106"/>
      <c r="GJ698" s="106"/>
      <c r="GK698" s="106"/>
      <c r="GL698" s="106"/>
      <c r="GM698" s="106"/>
      <c r="GN698" s="106"/>
      <c r="GO698" s="106"/>
      <c r="GP698" s="106"/>
      <c r="GQ698" s="106"/>
      <c r="GR698" s="106"/>
      <c r="GS698" s="106"/>
      <c r="GT698" s="106"/>
      <c r="GU698" s="106"/>
      <c r="GV698" s="106"/>
      <c r="GW698" s="106"/>
      <c r="GX698" s="106"/>
      <c r="GY698" s="106"/>
      <c r="GZ698" s="106"/>
      <c r="HA698" s="106"/>
      <c r="HB698" s="106"/>
      <c r="HC698" s="106"/>
      <c r="HD698" s="106"/>
      <c r="HE698" s="106"/>
      <c r="HF698" s="106"/>
      <c r="HG698" s="106"/>
      <c r="HH698" s="106"/>
      <c r="HI698" s="106"/>
      <c r="HJ698" s="106"/>
      <c r="HK698" s="106"/>
      <c r="HL698" s="106"/>
      <c r="HM698" s="106"/>
      <c r="HN698" s="106"/>
      <c r="HO698" s="106"/>
      <c r="HP698" s="106"/>
      <c r="HQ698" s="106"/>
      <c r="HR698" s="106"/>
      <c r="HS698" s="106"/>
    </row>
    <row r="699" spans="1:244">
      <c r="A699" s="125" t="s">
        <v>3127</v>
      </c>
      <c r="B699" s="125"/>
      <c r="C699" s="126" t="s">
        <v>3128</v>
      </c>
      <c r="D699" s="131"/>
      <c r="E699" s="128">
        <f>E700</f>
        <v>6492044.4800000004</v>
      </c>
      <c r="F699" s="128">
        <f>F700</f>
        <v>9200000</v>
      </c>
      <c r="G699" s="128">
        <f>G700</f>
        <v>9100000</v>
      </c>
      <c r="H699" s="128">
        <f>H700</f>
        <v>5600000</v>
      </c>
      <c r="I699" s="128">
        <f>I700</f>
        <v>5600000</v>
      </c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  <c r="AM699" s="106"/>
      <c r="AN699" s="106"/>
      <c r="AO699" s="106"/>
      <c r="AP699" s="106"/>
      <c r="AQ699" s="106"/>
      <c r="AR699" s="106"/>
      <c r="AS699" s="106"/>
      <c r="AT699" s="106"/>
      <c r="AU699" s="106"/>
      <c r="AV699" s="106"/>
      <c r="AW699" s="106"/>
      <c r="AX699" s="106"/>
      <c r="AY699" s="106"/>
      <c r="AZ699" s="106"/>
      <c r="BA699" s="106"/>
      <c r="BB699" s="106"/>
      <c r="BC699" s="106"/>
      <c r="BD699" s="106"/>
      <c r="BE699" s="106"/>
      <c r="BF699" s="106"/>
      <c r="BG699" s="106"/>
      <c r="BH699" s="106"/>
      <c r="BI699" s="106"/>
      <c r="BJ699" s="106"/>
      <c r="BK699" s="106"/>
      <c r="BL699" s="106"/>
      <c r="BM699" s="106"/>
      <c r="BN699" s="106"/>
      <c r="BO699" s="106"/>
      <c r="BP699" s="106"/>
      <c r="BQ699" s="106"/>
      <c r="BR699" s="106"/>
      <c r="BS699" s="106"/>
      <c r="BT699" s="106"/>
      <c r="BU699" s="106"/>
      <c r="BV699" s="106"/>
      <c r="BW699" s="106"/>
      <c r="BX699" s="106"/>
      <c r="BY699" s="106"/>
      <c r="BZ699" s="106"/>
      <c r="CA699" s="106"/>
      <c r="CB699" s="106"/>
      <c r="CC699" s="106"/>
      <c r="CD699" s="106"/>
      <c r="CE699" s="106"/>
      <c r="CF699" s="106"/>
      <c r="CG699" s="106"/>
      <c r="CH699" s="106"/>
      <c r="CI699" s="106"/>
      <c r="CJ699" s="106"/>
      <c r="CK699" s="106"/>
      <c r="CL699" s="106"/>
      <c r="CM699" s="106"/>
      <c r="CN699" s="106"/>
      <c r="CO699" s="106"/>
      <c r="CP699" s="106"/>
      <c r="CQ699" s="106"/>
      <c r="CR699" s="106"/>
      <c r="CS699" s="106"/>
      <c r="CT699" s="106"/>
      <c r="CU699" s="106"/>
      <c r="CV699" s="106"/>
      <c r="CW699" s="106"/>
      <c r="CX699" s="106"/>
      <c r="CY699" s="106"/>
      <c r="CZ699" s="106"/>
      <c r="DA699" s="106"/>
      <c r="DB699" s="106"/>
      <c r="DC699" s="106"/>
      <c r="DD699" s="106"/>
      <c r="DE699" s="106"/>
      <c r="DF699" s="106"/>
      <c r="DG699" s="106"/>
      <c r="DH699" s="106"/>
      <c r="DI699" s="106"/>
      <c r="DJ699" s="106"/>
      <c r="DK699" s="106"/>
      <c r="DL699" s="106"/>
      <c r="DM699" s="106"/>
      <c r="DN699" s="106"/>
      <c r="DO699" s="106"/>
      <c r="DP699" s="106"/>
      <c r="DQ699" s="106"/>
      <c r="DR699" s="106"/>
      <c r="DS699" s="106"/>
      <c r="DT699" s="106"/>
      <c r="DU699" s="106"/>
      <c r="DV699" s="106"/>
      <c r="DW699" s="106"/>
      <c r="DX699" s="106"/>
      <c r="DY699" s="106"/>
      <c r="DZ699" s="106"/>
      <c r="EA699" s="106"/>
      <c r="EB699" s="106"/>
      <c r="EC699" s="106"/>
      <c r="ED699" s="106"/>
      <c r="EE699" s="106"/>
      <c r="EF699" s="106"/>
      <c r="EG699" s="106"/>
      <c r="EH699" s="106"/>
      <c r="EI699" s="106"/>
      <c r="EJ699" s="106"/>
      <c r="EK699" s="106"/>
      <c r="EL699" s="106"/>
      <c r="EM699" s="106"/>
      <c r="EN699" s="106"/>
      <c r="EO699" s="106"/>
      <c r="EP699" s="106"/>
      <c r="EQ699" s="106"/>
      <c r="ER699" s="106"/>
      <c r="ES699" s="106"/>
      <c r="ET699" s="106"/>
      <c r="EU699" s="106"/>
      <c r="EV699" s="106"/>
      <c r="EW699" s="106"/>
      <c r="EX699" s="106"/>
      <c r="EY699" s="106"/>
      <c r="EZ699" s="106"/>
      <c r="FA699" s="106"/>
      <c r="FB699" s="106"/>
      <c r="FC699" s="106"/>
      <c r="FD699" s="106"/>
      <c r="FE699" s="106"/>
      <c r="FF699" s="106"/>
      <c r="FG699" s="106"/>
      <c r="FH699" s="106"/>
      <c r="FI699" s="106"/>
      <c r="FJ699" s="106"/>
      <c r="FK699" s="106"/>
      <c r="FL699" s="106"/>
      <c r="FM699" s="106"/>
      <c r="FN699" s="106"/>
      <c r="FO699" s="106"/>
      <c r="FP699" s="106"/>
      <c r="FQ699" s="106"/>
      <c r="FR699" s="106"/>
      <c r="FS699" s="106"/>
      <c r="FT699" s="106"/>
      <c r="FU699" s="106"/>
      <c r="FV699" s="106"/>
      <c r="FW699" s="106"/>
      <c r="FX699" s="106"/>
      <c r="FY699" s="106"/>
      <c r="FZ699" s="106"/>
      <c r="GA699" s="106"/>
      <c r="GB699" s="106"/>
      <c r="GC699" s="106"/>
      <c r="GD699" s="106"/>
      <c r="GE699" s="106"/>
      <c r="GF699" s="106"/>
      <c r="GG699" s="106"/>
      <c r="GH699" s="106"/>
      <c r="GI699" s="106"/>
      <c r="GJ699" s="106"/>
      <c r="GK699" s="106"/>
      <c r="GL699" s="106"/>
      <c r="GM699" s="106"/>
      <c r="GN699" s="106"/>
      <c r="GO699" s="106"/>
      <c r="GP699" s="106"/>
      <c r="GQ699" s="106"/>
      <c r="GR699" s="106"/>
      <c r="GS699" s="106"/>
      <c r="GT699" s="106"/>
      <c r="GU699" s="106"/>
      <c r="GV699" s="106"/>
      <c r="GW699" s="106"/>
      <c r="GX699" s="106"/>
      <c r="GY699" s="106"/>
      <c r="GZ699" s="106"/>
      <c r="HA699" s="106"/>
      <c r="HB699" s="106"/>
      <c r="HC699" s="106"/>
      <c r="HD699" s="106"/>
      <c r="HE699" s="106"/>
      <c r="HF699" s="106"/>
      <c r="HG699" s="106"/>
      <c r="HH699" s="106"/>
      <c r="HI699" s="106"/>
      <c r="HJ699" s="106"/>
      <c r="HK699" s="106"/>
      <c r="HL699" s="106"/>
      <c r="HM699" s="106"/>
      <c r="HN699" s="106"/>
      <c r="HO699" s="106"/>
      <c r="HP699" s="106"/>
      <c r="HQ699" s="106"/>
      <c r="HR699" s="106"/>
      <c r="HS699" s="106"/>
    </row>
    <row r="700" spans="1:244">
      <c r="A700" s="129" t="s">
        <v>3129</v>
      </c>
      <c r="B700" s="129"/>
      <c r="C700" s="130" t="s">
        <v>3130</v>
      </c>
      <c r="D700" s="131"/>
      <c r="E700" s="58">
        <f>E701+E705</f>
        <v>6492044.4800000004</v>
      </c>
      <c r="F700" s="58">
        <f>F701+F705</f>
        <v>9200000</v>
      </c>
      <c r="G700" s="58">
        <f>G701+G705</f>
        <v>9100000</v>
      </c>
      <c r="H700" s="58">
        <f>H701+H705</f>
        <v>5600000</v>
      </c>
      <c r="I700" s="58">
        <f>I701+I705</f>
        <v>5600000</v>
      </c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  <c r="AG700" s="106"/>
      <c r="AH700" s="106"/>
      <c r="AI700" s="106"/>
      <c r="AJ700" s="106"/>
      <c r="AK700" s="106"/>
      <c r="AL700" s="106"/>
      <c r="AM700" s="106"/>
      <c r="AN700" s="106"/>
      <c r="AO700" s="106"/>
      <c r="AP700" s="106"/>
      <c r="AQ700" s="106"/>
      <c r="AR700" s="106"/>
      <c r="AS700" s="106"/>
      <c r="AT700" s="106"/>
      <c r="AU700" s="106"/>
      <c r="AV700" s="106"/>
      <c r="AW700" s="106"/>
      <c r="AX700" s="106"/>
      <c r="AY700" s="106"/>
      <c r="AZ700" s="106"/>
      <c r="BA700" s="106"/>
      <c r="BB700" s="106"/>
      <c r="BC700" s="106"/>
      <c r="BD700" s="106"/>
      <c r="BE700" s="106"/>
      <c r="BF700" s="106"/>
      <c r="BG700" s="106"/>
      <c r="BH700" s="106"/>
      <c r="BI700" s="106"/>
      <c r="BJ700" s="106"/>
      <c r="BK700" s="106"/>
      <c r="BL700" s="106"/>
      <c r="BM700" s="106"/>
      <c r="BN700" s="106"/>
      <c r="BO700" s="106"/>
      <c r="BP700" s="106"/>
      <c r="BQ700" s="106"/>
      <c r="BR700" s="106"/>
      <c r="BS700" s="106"/>
      <c r="BT700" s="106"/>
      <c r="BU700" s="106"/>
      <c r="BV700" s="106"/>
      <c r="BW700" s="106"/>
      <c r="BX700" s="106"/>
      <c r="BY700" s="106"/>
      <c r="BZ700" s="106"/>
      <c r="CA700" s="106"/>
      <c r="CB700" s="106"/>
      <c r="CC700" s="106"/>
      <c r="CD700" s="106"/>
      <c r="CE700" s="106"/>
      <c r="CF700" s="106"/>
      <c r="CG700" s="106"/>
      <c r="CH700" s="106"/>
      <c r="CI700" s="106"/>
      <c r="CJ700" s="106"/>
      <c r="CK700" s="106"/>
      <c r="CL700" s="106"/>
      <c r="CM700" s="106"/>
      <c r="CN700" s="106"/>
      <c r="CO700" s="106"/>
      <c r="CP700" s="106"/>
      <c r="CQ700" s="106"/>
      <c r="CR700" s="106"/>
      <c r="CS700" s="106"/>
      <c r="CT700" s="106"/>
      <c r="CU700" s="106"/>
      <c r="CV700" s="106"/>
      <c r="CW700" s="106"/>
      <c r="CX700" s="106"/>
      <c r="CY700" s="106"/>
      <c r="CZ700" s="106"/>
      <c r="DA700" s="106"/>
      <c r="DB700" s="106"/>
      <c r="DC700" s="106"/>
      <c r="DD700" s="106"/>
      <c r="DE700" s="106"/>
      <c r="DF700" s="106"/>
      <c r="DG700" s="106"/>
      <c r="DH700" s="106"/>
      <c r="DI700" s="106"/>
      <c r="DJ700" s="106"/>
      <c r="DK700" s="106"/>
      <c r="DL700" s="106"/>
      <c r="DM700" s="106"/>
      <c r="DN700" s="106"/>
      <c r="DO700" s="106"/>
      <c r="DP700" s="106"/>
      <c r="DQ700" s="106"/>
      <c r="DR700" s="106"/>
      <c r="DS700" s="106"/>
      <c r="DT700" s="106"/>
      <c r="DU700" s="106"/>
      <c r="DV700" s="106"/>
      <c r="DW700" s="106"/>
      <c r="DX700" s="106"/>
      <c r="DY700" s="106"/>
      <c r="DZ700" s="106"/>
      <c r="EA700" s="106"/>
      <c r="EB700" s="106"/>
      <c r="EC700" s="106"/>
      <c r="ED700" s="106"/>
      <c r="EE700" s="106"/>
      <c r="EF700" s="106"/>
      <c r="EG700" s="106"/>
      <c r="EH700" s="106"/>
      <c r="EI700" s="106"/>
      <c r="EJ700" s="106"/>
      <c r="EK700" s="106"/>
      <c r="EL700" s="106"/>
      <c r="EM700" s="106"/>
      <c r="EN700" s="106"/>
      <c r="EO700" s="106"/>
      <c r="EP700" s="106"/>
      <c r="EQ700" s="106"/>
      <c r="ER700" s="106"/>
      <c r="ES700" s="106"/>
      <c r="ET700" s="106"/>
      <c r="EU700" s="106"/>
      <c r="EV700" s="106"/>
      <c r="EW700" s="106"/>
      <c r="EX700" s="106"/>
      <c r="EY700" s="106"/>
      <c r="EZ700" s="106"/>
      <c r="FA700" s="106"/>
      <c r="FB700" s="106"/>
      <c r="FC700" s="106"/>
      <c r="FD700" s="106"/>
      <c r="FE700" s="106"/>
      <c r="FF700" s="106"/>
      <c r="FG700" s="106"/>
      <c r="FH700" s="106"/>
      <c r="FI700" s="106"/>
      <c r="FJ700" s="106"/>
      <c r="FK700" s="106"/>
      <c r="FL700" s="106"/>
      <c r="FM700" s="106"/>
      <c r="FN700" s="106"/>
      <c r="FO700" s="106"/>
      <c r="FP700" s="106"/>
      <c r="FQ700" s="106"/>
      <c r="FR700" s="106"/>
      <c r="FS700" s="106"/>
      <c r="FT700" s="106"/>
      <c r="FU700" s="106"/>
      <c r="FV700" s="106"/>
      <c r="FW700" s="106"/>
      <c r="FX700" s="106"/>
      <c r="FY700" s="106"/>
      <c r="FZ700" s="106"/>
      <c r="GA700" s="106"/>
      <c r="GB700" s="106"/>
      <c r="GC700" s="106"/>
      <c r="GD700" s="106"/>
      <c r="GE700" s="106"/>
      <c r="GF700" s="106"/>
      <c r="GG700" s="106"/>
      <c r="GH700" s="106"/>
      <c r="GI700" s="106"/>
      <c r="GJ700" s="106"/>
      <c r="GK700" s="106"/>
      <c r="GL700" s="106"/>
      <c r="GM700" s="106"/>
      <c r="GN700" s="106"/>
      <c r="GO700" s="106"/>
      <c r="GP700" s="106"/>
      <c r="GQ700" s="106"/>
      <c r="GR700" s="106"/>
      <c r="GS700" s="106"/>
      <c r="GT700" s="106"/>
      <c r="GU700" s="106"/>
      <c r="GV700" s="106"/>
      <c r="GW700" s="106"/>
      <c r="GX700" s="106"/>
      <c r="GY700" s="106"/>
      <c r="GZ700" s="106"/>
      <c r="HA700" s="106"/>
      <c r="HB700" s="106"/>
      <c r="HC700" s="106"/>
      <c r="HD700" s="106"/>
      <c r="HE700" s="106"/>
      <c r="HF700" s="106"/>
      <c r="HG700" s="106"/>
      <c r="HH700" s="106"/>
      <c r="HI700" s="106"/>
      <c r="HJ700" s="106"/>
      <c r="HK700" s="106"/>
      <c r="HL700" s="106"/>
      <c r="HM700" s="106"/>
      <c r="HN700" s="106"/>
      <c r="HO700" s="106"/>
      <c r="HP700" s="106"/>
      <c r="HQ700" s="106"/>
      <c r="HR700" s="106"/>
      <c r="HS700" s="106"/>
    </row>
    <row r="701" spans="1:244">
      <c r="A701" s="99" t="s">
        <v>3131</v>
      </c>
      <c r="B701" s="99"/>
      <c r="C701" s="116" t="s">
        <v>3132</v>
      </c>
      <c r="D701" s="136"/>
      <c r="E701" s="58">
        <f>E702</f>
        <v>5600000</v>
      </c>
      <c r="F701" s="58">
        <f t="shared" ref="F701:I703" si="28">F702</f>
        <v>0</v>
      </c>
      <c r="G701" s="58">
        <f t="shared" si="28"/>
        <v>5600000</v>
      </c>
      <c r="H701" s="58">
        <f t="shared" si="28"/>
        <v>5600000</v>
      </c>
      <c r="I701" s="58">
        <f t="shared" si="28"/>
        <v>5600000</v>
      </c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/>
      <c r="AM701" s="106"/>
      <c r="AN701" s="106"/>
      <c r="AO701" s="106"/>
      <c r="AP701" s="106"/>
      <c r="AQ701" s="106"/>
      <c r="AR701" s="106"/>
      <c r="AS701" s="106"/>
      <c r="AT701" s="106"/>
      <c r="AU701" s="106"/>
      <c r="AV701" s="106"/>
      <c r="AW701" s="106"/>
      <c r="AX701" s="106"/>
      <c r="AY701" s="106"/>
      <c r="AZ701" s="106"/>
      <c r="BA701" s="106"/>
      <c r="BB701" s="106"/>
      <c r="BC701" s="106"/>
      <c r="BD701" s="106"/>
      <c r="BE701" s="106"/>
      <c r="BF701" s="106"/>
      <c r="BG701" s="106"/>
      <c r="BH701" s="106"/>
      <c r="BI701" s="106"/>
      <c r="BJ701" s="106"/>
      <c r="BK701" s="106"/>
      <c r="BL701" s="106"/>
      <c r="BM701" s="106"/>
      <c r="BN701" s="106"/>
      <c r="BO701" s="106"/>
      <c r="BP701" s="106"/>
      <c r="BQ701" s="106"/>
      <c r="BR701" s="106"/>
      <c r="BS701" s="106"/>
      <c r="BT701" s="106"/>
      <c r="BU701" s="106"/>
      <c r="BV701" s="106"/>
      <c r="BW701" s="106"/>
      <c r="BX701" s="106"/>
      <c r="BY701" s="106"/>
      <c r="BZ701" s="106"/>
      <c r="CA701" s="106"/>
      <c r="CB701" s="106"/>
      <c r="CC701" s="106"/>
      <c r="CD701" s="106"/>
      <c r="CE701" s="106"/>
      <c r="CF701" s="106"/>
      <c r="CG701" s="106"/>
      <c r="CH701" s="106"/>
      <c r="CI701" s="106"/>
      <c r="CJ701" s="106"/>
      <c r="CK701" s="106"/>
      <c r="CL701" s="106"/>
      <c r="CM701" s="106"/>
      <c r="CN701" s="106"/>
      <c r="CO701" s="106"/>
      <c r="CP701" s="106"/>
      <c r="CQ701" s="106"/>
      <c r="CR701" s="106"/>
      <c r="CS701" s="106"/>
      <c r="CT701" s="106"/>
      <c r="CU701" s="106"/>
      <c r="CV701" s="106"/>
      <c r="CW701" s="106"/>
      <c r="CX701" s="106"/>
      <c r="CY701" s="106"/>
      <c r="CZ701" s="106"/>
      <c r="DA701" s="106"/>
      <c r="DB701" s="106"/>
      <c r="DC701" s="106"/>
      <c r="DD701" s="106"/>
      <c r="DE701" s="106"/>
      <c r="DF701" s="106"/>
      <c r="DG701" s="106"/>
      <c r="DH701" s="106"/>
      <c r="DI701" s="106"/>
      <c r="DJ701" s="106"/>
      <c r="DK701" s="106"/>
      <c r="DL701" s="106"/>
      <c r="DM701" s="106"/>
      <c r="DN701" s="106"/>
      <c r="DO701" s="106"/>
      <c r="DP701" s="106"/>
      <c r="DQ701" s="106"/>
      <c r="DR701" s="106"/>
      <c r="DS701" s="106"/>
      <c r="DT701" s="106"/>
      <c r="DU701" s="106"/>
      <c r="DV701" s="106"/>
      <c r="DW701" s="106"/>
      <c r="DX701" s="106"/>
      <c r="DY701" s="106"/>
      <c r="DZ701" s="106"/>
      <c r="EA701" s="106"/>
      <c r="EB701" s="106"/>
      <c r="EC701" s="106"/>
      <c r="ED701" s="106"/>
      <c r="EE701" s="106"/>
      <c r="EF701" s="106"/>
      <c r="EG701" s="106"/>
      <c r="EH701" s="106"/>
      <c r="EI701" s="106"/>
      <c r="EJ701" s="106"/>
      <c r="EK701" s="106"/>
      <c r="EL701" s="106"/>
      <c r="EM701" s="106"/>
      <c r="EN701" s="106"/>
      <c r="EO701" s="106"/>
      <c r="EP701" s="106"/>
      <c r="EQ701" s="106"/>
      <c r="ER701" s="106"/>
      <c r="ES701" s="106"/>
      <c r="ET701" s="106"/>
      <c r="EU701" s="106"/>
      <c r="EV701" s="106"/>
      <c r="EW701" s="106"/>
      <c r="EX701" s="106"/>
      <c r="EY701" s="106"/>
      <c r="EZ701" s="106"/>
      <c r="FA701" s="106"/>
      <c r="FB701" s="106"/>
      <c r="FC701" s="106"/>
      <c r="FD701" s="106"/>
      <c r="FE701" s="106"/>
      <c r="FF701" s="106"/>
      <c r="FG701" s="106"/>
      <c r="FH701" s="106"/>
      <c r="FI701" s="106"/>
      <c r="FJ701" s="106"/>
      <c r="FK701" s="106"/>
      <c r="FL701" s="106"/>
      <c r="FM701" s="106"/>
      <c r="FN701" s="106"/>
      <c r="FO701" s="106"/>
      <c r="FP701" s="106"/>
      <c r="FQ701" s="106"/>
      <c r="FR701" s="106"/>
      <c r="FS701" s="106"/>
      <c r="FT701" s="106"/>
      <c r="FU701" s="106"/>
      <c r="FV701" s="106"/>
      <c r="FW701" s="106"/>
      <c r="FX701" s="106"/>
      <c r="FY701" s="106"/>
      <c r="FZ701" s="106"/>
      <c r="GA701" s="106"/>
      <c r="GB701" s="106"/>
      <c r="GC701" s="106"/>
      <c r="GD701" s="106"/>
      <c r="GE701" s="106"/>
      <c r="GF701" s="106"/>
      <c r="GG701" s="106"/>
      <c r="GH701" s="106"/>
      <c r="GI701" s="106"/>
      <c r="GJ701" s="106"/>
      <c r="GK701" s="106"/>
      <c r="GL701" s="106"/>
      <c r="GM701" s="106"/>
      <c r="GN701" s="106"/>
      <c r="GO701" s="106"/>
      <c r="GP701" s="106"/>
      <c r="GQ701" s="106"/>
      <c r="GR701" s="106"/>
      <c r="GS701" s="106"/>
      <c r="GT701" s="106"/>
      <c r="GU701" s="106"/>
      <c r="GV701" s="106"/>
      <c r="GW701" s="106"/>
      <c r="GX701" s="106"/>
      <c r="GY701" s="106"/>
      <c r="GZ701" s="106"/>
      <c r="HA701" s="106"/>
      <c r="HB701" s="106"/>
      <c r="HC701" s="106"/>
      <c r="HD701" s="106"/>
      <c r="HE701" s="106"/>
      <c r="HF701" s="106"/>
      <c r="HG701" s="106"/>
      <c r="HH701" s="106"/>
      <c r="HI701" s="106"/>
      <c r="HJ701" s="106"/>
      <c r="HK701" s="106"/>
      <c r="HL701" s="106"/>
      <c r="HM701" s="106"/>
      <c r="HN701" s="106"/>
      <c r="HO701" s="106"/>
      <c r="HP701" s="106"/>
      <c r="HQ701" s="106"/>
      <c r="HR701" s="106"/>
      <c r="HS701" s="106"/>
    </row>
    <row r="702" spans="1:244">
      <c r="A702" s="99" t="s">
        <v>3133</v>
      </c>
      <c r="B702" s="99"/>
      <c r="C702" s="116" t="s">
        <v>3132</v>
      </c>
      <c r="D702" s="136"/>
      <c r="E702" s="58">
        <f>E703</f>
        <v>5600000</v>
      </c>
      <c r="F702" s="58">
        <f t="shared" si="28"/>
        <v>0</v>
      </c>
      <c r="G702" s="58">
        <f t="shared" si="28"/>
        <v>5600000</v>
      </c>
      <c r="H702" s="58">
        <f t="shared" si="28"/>
        <v>5600000</v>
      </c>
      <c r="I702" s="58">
        <f t="shared" si="28"/>
        <v>5600000</v>
      </c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  <c r="AG702" s="106"/>
      <c r="AH702" s="106"/>
      <c r="AI702" s="106"/>
      <c r="AJ702" s="106"/>
      <c r="AK702" s="106"/>
      <c r="AL702" s="106"/>
      <c r="AM702" s="106"/>
      <c r="AN702" s="106"/>
      <c r="AO702" s="106"/>
      <c r="AP702" s="106"/>
      <c r="AQ702" s="106"/>
      <c r="AR702" s="106"/>
      <c r="AS702" s="106"/>
      <c r="AT702" s="106"/>
      <c r="AU702" s="106"/>
      <c r="AV702" s="106"/>
      <c r="AW702" s="106"/>
      <c r="AX702" s="106"/>
      <c r="AY702" s="106"/>
      <c r="AZ702" s="106"/>
      <c r="BA702" s="106"/>
      <c r="BB702" s="106"/>
      <c r="BC702" s="106"/>
      <c r="BD702" s="106"/>
      <c r="BE702" s="106"/>
      <c r="BF702" s="106"/>
      <c r="BG702" s="106"/>
      <c r="BH702" s="106"/>
      <c r="BI702" s="106"/>
      <c r="BJ702" s="106"/>
      <c r="BK702" s="106"/>
      <c r="BL702" s="106"/>
      <c r="BM702" s="106"/>
      <c r="BN702" s="106"/>
      <c r="BO702" s="106"/>
      <c r="BP702" s="106"/>
      <c r="BQ702" s="106"/>
      <c r="BR702" s="106"/>
      <c r="BS702" s="106"/>
      <c r="BT702" s="106"/>
      <c r="BU702" s="106"/>
      <c r="BV702" s="106"/>
      <c r="BW702" s="106"/>
      <c r="BX702" s="106"/>
      <c r="BY702" s="106"/>
      <c r="BZ702" s="106"/>
      <c r="CA702" s="106"/>
      <c r="CB702" s="106"/>
      <c r="CC702" s="106"/>
      <c r="CD702" s="106"/>
      <c r="CE702" s="106"/>
      <c r="CF702" s="106"/>
      <c r="CG702" s="106"/>
      <c r="CH702" s="106"/>
      <c r="CI702" s="106"/>
      <c r="CJ702" s="106"/>
      <c r="CK702" s="106"/>
      <c r="CL702" s="106"/>
      <c r="CM702" s="106"/>
      <c r="CN702" s="106"/>
      <c r="CO702" s="106"/>
      <c r="CP702" s="106"/>
      <c r="CQ702" s="106"/>
      <c r="CR702" s="106"/>
      <c r="CS702" s="106"/>
      <c r="CT702" s="106"/>
      <c r="CU702" s="106"/>
      <c r="CV702" s="106"/>
      <c r="CW702" s="106"/>
      <c r="CX702" s="106"/>
      <c r="CY702" s="106"/>
      <c r="CZ702" s="106"/>
      <c r="DA702" s="106"/>
      <c r="DB702" s="106"/>
      <c r="DC702" s="106"/>
      <c r="DD702" s="106"/>
      <c r="DE702" s="106"/>
      <c r="DF702" s="106"/>
      <c r="DG702" s="106"/>
      <c r="DH702" s="106"/>
      <c r="DI702" s="106"/>
      <c r="DJ702" s="106"/>
      <c r="DK702" s="106"/>
      <c r="DL702" s="106"/>
      <c r="DM702" s="106"/>
      <c r="DN702" s="106"/>
      <c r="DO702" s="106"/>
      <c r="DP702" s="106"/>
      <c r="DQ702" s="106"/>
      <c r="DR702" s="106"/>
      <c r="DS702" s="106"/>
      <c r="DT702" s="106"/>
      <c r="DU702" s="106"/>
      <c r="DV702" s="106"/>
      <c r="DW702" s="106"/>
      <c r="DX702" s="106"/>
      <c r="DY702" s="106"/>
      <c r="DZ702" s="106"/>
      <c r="EA702" s="106"/>
      <c r="EB702" s="106"/>
      <c r="EC702" s="106"/>
      <c r="ED702" s="106"/>
      <c r="EE702" s="106"/>
      <c r="EF702" s="106"/>
      <c r="EG702" s="106"/>
      <c r="EH702" s="106"/>
      <c r="EI702" s="106"/>
      <c r="EJ702" s="106"/>
      <c r="EK702" s="106"/>
      <c r="EL702" s="106"/>
      <c r="EM702" s="106"/>
      <c r="EN702" s="106"/>
      <c r="EO702" s="106"/>
      <c r="EP702" s="106"/>
      <c r="EQ702" s="106"/>
      <c r="ER702" s="106"/>
      <c r="ES702" s="106"/>
      <c r="ET702" s="106"/>
      <c r="EU702" s="106"/>
      <c r="EV702" s="106"/>
      <c r="EW702" s="106"/>
      <c r="EX702" s="106"/>
      <c r="EY702" s="106"/>
      <c r="EZ702" s="106"/>
      <c r="FA702" s="106"/>
      <c r="FB702" s="106"/>
      <c r="FC702" s="106"/>
      <c r="FD702" s="106"/>
      <c r="FE702" s="106"/>
      <c r="FF702" s="106"/>
      <c r="FG702" s="106"/>
      <c r="FH702" s="106"/>
      <c r="FI702" s="106"/>
      <c r="FJ702" s="106"/>
      <c r="FK702" s="106"/>
      <c r="FL702" s="106"/>
      <c r="FM702" s="106"/>
      <c r="FN702" s="106"/>
      <c r="FO702" s="106"/>
      <c r="FP702" s="106"/>
      <c r="FQ702" s="106"/>
      <c r="FR702" s="106"/>
      <c r="FS702" s="106"/>
      <c r="FT702" s="106"/>
      <c r="FU702" s="106"/>
      <c r="FV702" s="106"/>
      <c r="FW702" s="106"/>
      <c r="FX702" s="106"/>
      <c r="FY702" s="106"/>
      <c r="FZ702" s="106"/>
      <c r="GA702" s="106"/>
      <c r="GB702" s="106"/>
      <c r="GC702" s="106"/>
      <c r="GD702" s="106"/>
      <c r="GE702" s="106"/>
      <c r="GF702" s="106"/>
      <c r="GG702" s="106"/>
      <c r="GH702" s="106"/>
      <c r="GI702" s="106"/>
      <c r="GJ702" s="106"/>
      <c r="GK702" s="106"/>
      <c r="GL702" s="106"/>
      <c r="GM702" s="106"/>
      <c r="GN702" s="106"/>
      <c r="GO702" s="106"/>
      <c r="GP702" s="106"/>
      <c r="GQ702" s="106"/>
      <c r="GR702" s="106"/>
      <c r="GS702" s="106"/>
      <c r="GT702" s="106"/>
      <c r="GU702" s="106"/>
      <c r="GV702" s="106"/>
      <c r="GW702" s="106"/>
      <c r="GX702" s="106"/>
      <c r="GY702" s="106"/>
      <c r="GZ702" s="106"/>
      <c r="HA702" s="106"/>
      <c r="HB702" s="106"/>
      <c r="HC702" s="106"/>
      <c r="HD702" s="106"/>
      <c r="HE702" s="106"/>
      <c r="HF702" s="106"/>
      <c r="HG702" s="106"/>
      <c r="HH702" s="106"/>
      <c r="HI702" s="106"/>
      <c r="HJ702" s="106"/>
      <c r="HK702" s="106"/>
      <c r="HL702" s="106"/>
      <c r="HM702" s="106"/>
      <c r="HN702" s="106"/>
      <c r="HO702" s="106"/>
      <c r="HP702" s="106"/>
      <c r="HQ702" s="106"/>
      <c r="HR702" s="106"/>
      <c r="HS702" s="106"/>
    </row>
    <row r="703" spans="1:244" ht="16.5" customHeight="1">
      <c r="A703" s="99" t="s">
        <v>3134</v>
      </c>
      <c r="B703" s="99"/>
      <c r="C703" s="116" t="s">
        <v>3135</v>
      </c>
      <c r="D703" s="136"/>
      <c r="E703" s="60">
        <f>E704</f>
        <v>5600000</v>
      </c>
      <c r="F703" s="60">
        <f t="shared" si="28"/>
        <v>0</v>
      </c>
      <c r="G703" s="60">
        <f t="shared" si="28"/>
        <v>5600000</v>
      </c>
      <c r="H703" s="60">
        <f t="shared" si="28"/>
        <v>5600000</v>
      </c>
      <c r="I703" s="60">
        <f t="shared" si="28"/>
        <v>5600000</v>
      </c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106"/>
      <c r="AJ703" s="106"/>
      <c r="AK703" s="106"/>
      <c r="AL703" s="106"/>
      <c r="AM703" s="106"/>
      <c r="AN703" s="106"/>
      <c r="AO703" s="106"/>
      <c r="AP703" s="106"/>
      <c r="AQ703" s="106"/>
      <c r="AR703" s="106"/>
      <c r="AS703" s="106"/>
      <c r="AT703" s="106"/>
      <c r="AU703" s="106"/>
      <c r="AV703" s="106"/>
      <c r="AW703" s="106"/>
      <c r="AX703" s="106"/>
      <c r="AY703" s="106"/>
      <c r="AZ703" s="106"/>
      <c r="BA703" s="106"/>
      <c r="BB703" s="106"/>
      <c r="BC703" s="106"/>
      <c r="BD703" s="106"/>
      <c r="BE703" s="106"/>
      <c r="BF703" s="106"/>
      <c r="BG703" s="106"/>
      <c r="BH703" s="106"/>
      <c r="BI703" s="106"/>
      <c r="BJ703" s="106"/>
      <c r="BK703" s="106"/>
      <c r="BL703" s="106"/>
      <c r="BM703" s="106"/>
      <c r="BN703" s="106"/>
      <c r="BO703" s="106"/>
      <c r="BP703" s="106"/>
      <c r="BQ703" s="106"/>
      <c r="BR703" s="106"/>
      <c r="BS703" s="106"/>
      <c r="BT703" s="106"/>
      <c r="BU703" s="106"/>
      <c r="BV703" s="106"/>
      <c r="BW703" s="106"/>
      <c r="BX703" s="106"/>
      <c r="BY703" s="106"/>
      <c r="BZ703" s="106"/>
      <c r="CA703" s="106"/>
      <c r="CB703" s="106"/>
      <c r="CC703" s="106"/>
      <c r="CD703" s="106"/>
      <c r="CE703" s="106"/>
      <c r="CF703" s="106"/>
      <c r="CG703" s="106"/>
      <c r="CH703" s="106"/>
      <c r="CI703" s="106"/>
      <c r="CJ703" s="106"/>
      <c r="CK703" s="106"/>
      <c r="CL703" s="106"/>
      <c r="CM703" s="106"/>
      <c r="CN703" s="106"/>
      <c r="CO703" s="106"/>
      <c r="CP703" s="106"/>
      <c r="CQ703" s="106"/>
      <c r="CR703" s="106"/>
      <c r="CS703" s="106"/>
      <c r="CT703" s="106"/>
      <c r="CU703" s="106"/>
      <c r="CV703" s="106"/>
      <c r="CW703" s="106"/>
      <c r="CX703" s="106"/>
      <c r="CY703" s="106"/>
      <c r="CZ703" s="106"/>
      <c r="DA703" s="106"/>
      <c r="DB703" s="106"/>
      <c r="DC703" s="106"/>
      <c r="DD703" s="106"/>
      <c r="DE703" s="106"/>
      <c r="DF703" s="106"/>
      <c r="DG703" s="106"/>
      <c r="DH703" s="106"/>
      <c r="DI703" s="106"/>
      <c r="DJ703" s="106"/>
      <c r="DK703" s="106"/>
      <c r="DL703" s="106"/>
      <c r="DM703" s="106"/>
      <c r="DN703" s="106"/>
      <c r="DO703" s="106"/>
      <c r="DP703" s="106"/>
      <c r="DQ703" s="106"/>
      <c r="DR703" s="106"/>
      <c r="DS703" s="106"/>
      <c r="DT703" s="106"/>
      <c r="DU703" s="106"/>
      <c r="DV703" s="106"/>
      <c r="DW703" s="106"/>
      <c r="DX703" s="106"/>
      <c r="DY703" s="106"/>
      <c r="DZ703" s="106"/>
      <c r="EA703" s="106"/>
      <c r="EB703" s="106"/>
      <c r="EC703" s="106"/>
      <c r="ED703" s="106"/>
      <c r="EE703" s="106"/>
      <c r="EF703" s="106"/>
      <c r="EG703" s="106"/>
      <c r="EH703" s="106"/>
      <c r="EI703" s="106"/>
      <c r="EJ703" s="106"/>
      <c r="EK703" s="106"/>
      <c r="EL703" s="106"/>
      <c r="EM703" s="106"/>
      <c r="EN703" s="106"/>
      <c r="EO703" s="106"/>
      <c r="EP703" s="106"/>
      <c r="EQ703" s="106"/>
      <c r="ER703" s="106"/>
      <c r="ES703" s="106"/>
      <c r="ET703" s="106"/>
      <c r="EU703" s="106"/>
      <c r="EV703" s="106"/>
      <c r="EW703" s="106"/>
      <c r="EX703" s="106"/>
      <c r="EY703" s="106"/>
      <c r="EZ703" s="106"/>
      <c r="FA703" s="106"/>
      <c r="FB703" s="106"/>
      <c r="FC703" s="106"/>
      <c r="FD703" s="106"/>
      <c r="FE703" s="106"/>
      <c r="FF703" s="106"/>
      <c r="FG703" s="106"/>
      <c r="FH703" s="106"/>
      <c r="FI703" s="106"/>
      <c r="FJ703" s="106"/>
      <c r="FK703" s="106"/>
      <c r="FL703" s="106"/>
      <c r="FM703" s="106"/>
      <c r="FN703" s="106"/>
      <c r="FO703" s="106"/>
      <c r="FP703" s="106"/>
      <c r="FQ703" s="106"/>
      <c r="FR703" s="106"/>
      <c r="FS703" s="106"/>
      <c r="FT703" s="106"/>
      <c r="FU703" s="106"/>
      <c r="FV703" s="106"/>
      <c r="FW703" s="106"/>
      <c r="FX703" s="106"/>
      <c r="FY703" s="106"/>
      <c r="FZ703" s="106"/>
      <c r="GA703" s="106"/>
      <c r="GB703" s="106"/>
      <c r="GC703" s="106"/>
      <c r="GD703" s="106"/>
      <c r="GE703" s="106"/>
      <c r="GF703" s="106"/>
      <c r="GG703" s="106"/>
      <c r="GH703" s="106"/>
      <c r="GI703" s="106"/>
      <c r="GJ703" s="106"/>
      <c r="GK703" s="106"/>
      <c r="GL703" s="106"/>
      <c r="GM703" s="106"/>
      <c r="GN703" s="106"/>
      <c r="GO703" s="106"/>
      <c r="GP703" s="106"/>
      <c r="GQ703" s="106"/>
      <c r="GR703" s="106"/>
      <c r="GS703" s="106"/>
      <c r="GT703" s="106"/>
      <c r="GU703" s="106"/>
      <c r="GV703" s="106"/>
      <c r="GW703" s="106"/>
      <c r="GX703" s="106"/>
      <c r="GY703" s="106"/>
      <c r="GZ703" s="106"/>
      <c r="HA703" s="106"/>
      <c r="HB703" s="106"/>
      <c r="HC703" s="106"/>
      <c r="HD703" s="106"/>
      <c r="HE703" s="106"/>
      <c r="HF703" s="106"/>
      <c r="HG703" s="106"/>
      <c r="HH703" s="106"/>
      <c r="HI703" s="106"/>
      <c r="HJ703" s="106"/>
      <c r="HK703" s="106"/>
      <c r="HL703" s="106"/>
      <c r="HM703" s="106"/>
      <c r="HN703" s="106"/>
      <c r="HO703" s="106"/>
      <c r="HP703" s="106"/>
      <c r="HQ703" s="106"/>
      <c r="HR703" s="106"/>
      <c r="HS703" s="106"/>
    </row>
    <row r="704" spans="1:244">
      <c r="A704" s="97" t="s">
        <v>3136</v>
      </c>
      <c r="B704" s="97"/>
      <c r="C704" s="117" t="s">
        <v>3137</v>
      </c>
      <c r="D704" s="136" t="s">
        <v>2523</v>
      </c>
      <c r="E704" s="60">
        <v>5600000</v>
      </c>
      <c r="F704" s="60"/>
      <c r="G704" s="60">
        <v>5600000</v>
      </c>
      <c r="H704" s="60">
        <v>5600000</v>
      </c>
      <c r="I704" s="60">
        <v>5600000</v>
      </c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106"/>
      <c r="AJ704" s="106"/>
      <c r="AK704" s="106"/>
      <c r="AL704" s="106"/>
      <c r="AM704" s="106"/>
      <c r="AN704" s="106"/>
      <c r="AO704" s="106"/>
      <c r="AP704" s="106"/>
      <c r="AQ704" s="106"/>
      <c r="AR704" s="106"/>
      <c r="AS704" s="106"/>
      <c r="AT704" s="106"/>
      <c r="AU704" s="106"/>
      <c r="AV704" s="106"/>
      <c r="AW704" s="106"/>
      <c r="AX704" s="106"/>
      <c r="AY704" s="106"/>
      <c r="AZ704" s="106"/>
      <c r="BA704" s="106"/>
      <c r="BB704" s="106"/>
      <c r="BC704" s="106"/>
      <c r="BD704" s="106"/>
      <c r="BE704" s="106"/>
      <c r="BF704" s="106"/>
      <c r="BG704" s="106"/>
      <c r="BH704" s="106"/>
      <c r="BI704" s="106"/>
      <c r="BJ704" s="106"/>
      <c r="BK704" s="106"/>
      <c r="BL704" s="106"/>
      <c r="BM704" s="106"/>
      <c r="BN704" s="106"/>
      <c r="BO704" s="106"/>
      <c r="BP704" s="106"/>
      <c r="BQ704" s="106"/>
      <c r="BR704" s="106"/>
      <c r="BS704" s="106"/>
      <c r="BT704" s="106"/>
      <c r="BU704" s="106"/>
      <c r="BV704" s="106"/>
      <c r="BW704" s="106"/>
      <c r="BX704" s="106"/>
      <c r="BY704" s="106"/>
      <c r="BZ704" s="106"/>
      <c r="CA704" s="106"/>
      <c r="CB704" s="106"/>
      <c r="CC704" s="106"/>
      <c r="CD704" s="106"/>
      <c r="CE704" s="106"/>
      <c r="CF704" s="106"/>
      <c r="CG704" s="106"/>
      <c r="CH704" s="106"/>
      <c r="CI704" s="106"/>
      <c r="CJ704" s="106"/>
      <c r="CK704" s="106"/>
      <c r="CL704" s="106"/>
      <c r="CM704" s="106"/>
      <c r="CN704" s="106"/>
      <c r="CO704" s="106"/>
      <c r="CP704" s="106"/>
      <c r="CQ704" s="106"/>
      <c r="CR704" s="106"/>
      <c r="CS704" s="106"/>
      <c r="CT704" s="106"/>
      <c r="CU704" s="106"/>
      <c r="CV704" s="106"/>
      <c r="CW704" s="106"/>
      <c r="CX704" s="106"/>
      <c r="CY704" s="106"/>
      <c r="CZ704" s="106"/>
      <c r="DA704" s="106"/>
      <c r="DB704" s="106"/>
      <c r="DC704" s="106"/>
      <c r="DD704" s="106"/>
      <c r="DE704" s="106"/>
      <c r="DF704" s="106"/>
      <c r="DG704" s="106"/>
      <c r="DH704" s="106"/>
      <c r="DI704" s="106"/>
      <c r="DJ704" s="106"/>
      <c r="DK704" s="106"/>
      <c r="DL704" s="106"/>
      <c r="DM704" s="106"/>
      <c r="DN704" s="106"/>
      <c r="DO704" s="106"/>
      <c r="DP704" s="106"/>
      <c r="DQ704" s="106"/>
      <c r="DR704" s="106"/>
      <c r="DS704" s="106"/>
      <c r="DT704" s="106"/>
      <c r="DU704" s="106"/>
      <c r="DV704" s="106"/>
      <c r="DW704" s="106"/>
      <c r="DX704" s="106"/>
      <c r="DY704" s="106"/>
      <c r="DZ704" s="106"/>
      <c r="EA704" s="106"/>
      <c r="EB704" s="106"/>
      <c r="EC704" s="106"/>
      <c r="ED704" s="106"/>
      <c r="EE704" s="106"/>
      <c r="EF704" s="106"/>
      <c r="EG704" s="106"/>
      <c r="EH704" s="106"/>
      <c r="EI704" s="106"/>
      <c r="EJ704" s="106"/>
      <c r="EK704" s="106"/>
      <c r="EL704" s="106"/>
      <c r="EM704" s="106"/>
      <c r="EN704" s="106"/>
      <c r="EO704" s="106"/>
      <c r="EP704" s="106"/>
      <c r="EQ704" s="106"/>
      <c r="ER704" s="106"/>
      <c r="ES704" s="106"/>
      <c r="ET704" s="106"/>
      <c r="EU704" s="106"/>
      <c r="EV704" s="106"/>
      <c r="EW704" s="106"/>
      <c r="EX704" s="106"/>
      <c r="EY704" s="106"/>
      <c r="EZ704" s="106"/>
      <c r="FA704" s="106"/>
      <c r="FB704" s="106"/>
      <c r="FC704" s="106"/>
      <c r="FD704" s="106"/>
      <c r="FE704" s="106"/>
      <c r="FF704" s="106"/>
      <c r="FG704" s="106"/>
      <c r="FH704" s="106"/>
      <c r="FI704" s="106"/>
      <c r="FJ704" s="106"/>
      <c r="FK704" s="106"/>
      <c r="FL704" s="106"/>
      <c r="FM704" s="106"/>
      <c r="FN704" s="106"/>
      <c r="FO704" s="106"/>
      <c r="FP704" s="106"/>
      <c r="FQ704" s="106"/>
      <c r="FR704" s="106"/>
      <c r="FS704" s="106"/>
      <c r="FT704" s="106"/>
      <c r="FU704" s="106"/>
      <c r="FV704" s="106"/>
      <c r="FW704" s="106"/>
      <c r="FX704" s="106"/>
      <c r="FY704" s="106"/>
      <c r="FZ704" s="106"/>
      <c r="GA704" s="106"/>
      <c r="GB704" s="106"/>
      <c r="GC704" s="106"/>
      <c r="GD704" s="106"/>
      <c r="GE704" s="106"/>
      <c r="GF704" s="106"/>
      <c r="GG704" s="106"/>
      <c r="GH704" s="106"/>
      <c r="GI704" s="106"/>
      <c r="GJ704" s="106"/>
      <c r="GK704" s="106"/>
      <c r="GL704" s="106"/>
      <c r="GM704" s="106"/>
      <c r="GN704" s="106"/>
      <c r="GO704" s="106"/>
      <c r="GP704" s="106"/>
      <c r="GQ704" s="106"/>
      <c r="GR704" s="106"/>
      <c r="GS704" s="106"/>
      <c r="GT704" s="106"/>
      <c r="GU704" s="106"/>
      <c r="GV704" s="106"/>
      <c r="GW704" s="106"/>
      <c r="GX704" s="106"/>
      <c r="GY704" s="106"/>
      <c r="GZ704" s="106"/>
      <c r="HA704" s="106"/>
      <c r="HB704" s="106"/>
      <c r="HC704" s="106"/>
      <c r="HD704" s="106"/>
      <c r="HE704" s="106"/>
      <c r="HF704" s="106"/>
      <c r="HG704" s="106"/>
      <c r="HH704" s="106"/>
      <c r="HI704" s="106"/>
      <c r="HJ704" s="106"/>
      <c r="HK704" s="106"/>
      <c r="HL704" s="106"/>
      <c r="HM704" s="106"/>
      <c r="HN704" s="106"/>
      <c r="HO704" s="106"/>
      <c r="HP704" s="106"/>
      <c r="HQ704" s="106"/>
      <c r="HR704" s="106"/>
      <c r="HS704" s="106"/>
    </row>
    <row r="705" spans="1:244" s="107" customFormat="1" ht="12" customHeight="1">
      <c r="A705" s="99" t="s">
        <v>3138</v>
      </c>
      <c r="B705" s="99"/>
      <c r="C705" s="116" t="s">
        <v>3139</v>
      </c>
      <c r="D705" s="136"/>
      <c r="E705" s="58">
        <f t="shared" ref="E705:I706" si="29">E706</f>
        <v>892044.48</v>
      </c>
      <c r="F705" s="58">
        <f t="shared" si="29"/>
        <v>9200000</v>
      </c>
      <c r="G705" s="58">
        <f t="shared" si="29"/>
        <v>3500000</v>
      </c>
      <c r="H705" s="58">
        <f t="shared" si="29"/>
        <v>0</v>
      </c>
      <c r="I705" s="58">
        <f t="shared" si="29"/>
        <v>0</v>
      </c>
      <c r="HT705" s="106"/>
      <c r="HU705" s="106"/>
      <c r="HV705" s="106"/>
      <c r="HW705" s="106"/>
      <c r="HX705" s="106"/>
      <c r="HY705" s="106"/>
      <c r="HZ705" s="106"/>
      <c r="IA705" s="106"/>
      <c r="IB705" s="106"/>
      <c r="IC705" s="106"/>
      <c r="ID705" s="106"/>
      <c r="IE705" s="106"/>
      <c r="IF705" s="106"/>
      <c r="IG705" s="106"/>
      <c r="IH705" s="106"/>
      <c r="II705" s="106"/>
      <c r="IJ705" s="106"/>
    </row>
    <row r="706" spans="1:244" s="107" customFormat="1" ht="12" customHeight="1">
      <c r="A706" s="99" t="s">
        <v>3140</v>
      </c>
      <c r="B706" s="99"/>
      <c r="C706" s="116" t="s">
        <v>3139</v>
      </c>
      <c r="D706" s="136"/>
      <c r="E706" s="58">
        <f t="shared" si="29"/>
        <v>892044.48</v>
      </c>
      <c r="F706" s="58">
        <f t="shared" si="29"/>
        <v>9200000</v>
      </c>
      <c r="G706" s="58">
        <f t="shared" si="29"/>
        <v>3500000</v>
      </c>
      <c r="H706" s="58">
        <f t="shared" si="29"/>
        <v>0</v>
      </c>
      <c r="I706" s="58">
        <f t="shared" si="29"/>
        <v>0</v>
      </c>
      <c r="HT706" s="106"/>
      <c r="HU706" s="106"/>
      <c r="HV706" s="106"/>
      <c r="HW706" s="106"/>
      <c r="HX706" s="106"/>
      <c r="HY706" s="106"/>
      <c r="HZ706" s="106"/>
      <c r="IA706" s="106"/>
      <c r="IB706" s="106"/>
      <c r="IC706" s="106"/>
      <c r="ID706" s="106"/>
      <c r="IE706" s="106"/>
      <c r="IF706" s="106"/>
      <c r="IG706" s="106"/>
      <c r="IH706" s="106"/>
      <c r="II706" s="106"/>
      <c r="IJ706" s="106"/>
    </row>
    <row r="707" spans="1:244" s="107" customFormat="1" ht="21" customHeight="1">
      <c r="A707" s="99" t="s">
        <v>3141</v>
      </c>
      <c r="B707" s="99"/>
      <c r="C707" s="116" t="s">
        <v>3142</v>
      </c>
      <c r="D707" s="136"/>
      <c r="E707" s="58">
        <f>E708+E709+E710</f>
        <v>892044.48</v>
      </c>
      <c r="F707" s="58">
        <f>F708+F709+F710</f>
        <v>9200000</v>
      </c>
      <c r="G707" s="58">
        <f>G708+G709+G710</f>
        <v>3500000</v>
      </c>
      <c r="H707" s="58">
        <f>H708+H709+H710</f>
        <v>0</v>
      </c>
      <c r="I707" s="58">
        <f>I708+I709+I710</f>
        <v>0</v>
      </c>
      <c r="HT707" s="106"/>
      <c r="HU707" s="106"/>
      <c r="HV707" s="106"/>
      <c r="HW707" s="106"/>
      <c r="HX707" s="106"/>
      <c r="HY707" s="106"/>
      <c r="HZ707" s="106"/>
      <c r="IA707" s="106"/>
      <c r="IB707" s="106"/>
      <c r="IC707" s="106"/>
      <c r="ID707" s="106"/>
      <c r="IE707" s="106"/>
      <c r="IF707" s="106"/>
      <c r="IG707" s="106"/>
      <c r="IH707" s="106"/>
      <c r="II707" s="106"/>
      <c r="IJ707" s="106"/>
    </row>
    <row r="708" spans="1:244">
      <c r="A708" s="97" t="s">
        <v>1354</v>
      </c>
      <c r="B708" s="97"/>
      <c r="C708" s="117" t="s">
        <v>1898</v>
      </c>
      <c r="D708" s="136" t="s">
        <v>1355</v>
      </c>
      <c r="E708" s="60">
        <v>79301.25</v>
      </c>
      <c r="F708" s="60">
        <v>0</v>
      </c>
      <c r="G708" s="60">
        <v>0</v>
      </c>
      <c r="H708" s="60">
        <v>0</v>
      </c>
      <c r="I708" s="60">
        <v>0</v>
      </c>
    </row>
    <row r="709" spans="1:244">
      <c r="A709" s="97" t="s">
        <v>3143</v>
      </c>
      <c r="B709" s="97"/>
      <c r="C709" s="117" t="s">
        <v>3144</v>
      </c>
      <c r="D709" s="136" t="s">
        <v>1620</v>
      </c>
      <c r="E709" s="60">
        <v>812743.23</v>
      </c>
      <c r="F709" s="60"/>
      <c r="G709" s="60"/>
      <c r="H709" s="60"/>
      <c r="I709" s="60"/>
    </row>
    <row r="710" spans="1:244" s="138" customFormat="1">
      <c r="A710" s="97" t="s">
        <v>3145</v>
      </c>
      <c r="B710" s="97"/>
      <c r="C710" s="117" t="s">
        <v>3146</v>
      </c>
      <c r="D710" s="136" t="s">
        <v>1362</v>
      </c>
      <c r="E710" s="60"/>
      <c r="F710" s="60">
        <v>9200000</v>
      </c>
      <c r="G710" s="60">
        <v>3500000</v>
      </c>
      <c r="H710" s="60"/>
      <c r="I710" s="6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  <c r="AA710" s="140"/>
      <c r="AB710" s="140"/>
      <c r="AC710" s="140"/>
      <c r="AD710" s="140"/>
      <c r="AE710" s="140"/>
      <c r="AF710" s="140"/>
      <c r="AG710" s="140"/>
      <c r="AH710" s="140"/>
      <c r="AI710" s="140"/>
      <c r="AJ710" s="140"/>
      <c r="AK710" s="140"/>
      <c r="AL710" s="140"/>
      <c r="AM710" s="140"/>
      <c r="AN710" s="140"/>
      <c r="AO710" s="140"/>
      <c r="AP710" s="140"/>
      <c r="AQ710" s="140"/>
      <c r="AR710" s="140"/>
      <c r="AS710" s="140"/>
      <c r="AT710" s="140"/>
      <c r="AU710" s="140"/>
      <c r="AV710" s="140"/>
      <c r="AW710" s="140"/>
      <c r="AX710" s="140"/>
      <c r="AY710" s="140"/>
      <c r="AZ710" s="140"/>
      <c r="BA710" s="140"/>
      <c r="BB710" s="140"/>
      <c r="BC710" s="140"/>
      <c r="BD710" s="140"/>
      <c r="BE710" s="140"/>
      <c r="BF710" s="140"/>
      <c r="BG710" s="140"/>
      <c r="BH710" s="140"/>
      <c r="BI710" s="140"/>
      <c r="BJ710" s="140"/>
      <c r="BK710" s="140"/>
      <c r="BL710" s="140"/>
      <c r="BM710" s="140"/>
      <c r="BN710" s="140"/>
      <c r="BO710" s="140"/>
      <c r="BP710" s="140"/>
      <c r="BQ710" s="140"/>
      <c r="BR710" s="140"/>
      <c r="BS710" s="140"/>
      <c r="BT710" s="140"/>
      <c r="BU710" s="140"/>
      <c r="BV710" s="140"/>
      <c r="BW710" s="140"/>
      <c r="BX710" s="140"/>
      <c r="BY710" s="140"/>
      <c r="BZ710" s="140"/>
      <c r="CA710" s="140"/>
      <c r="CB710" s="140"/>
      <c r="CC710" s="140"/>
      <c r="CD710" s="140"/>
      <c r="CE710" s="140"/>
      <c r="CF710" s="140"/>
      <c r="CG710" s="140"/>
      <c r="CH710" s="140"/>
      <c r="CI710" s="140"/>
      <c r="CJ710" s="140"/>
      <c r="CK710" s="140"/>
      <c r="CL710" s="140"/>
      <c r="CM710" s="140"/>
      <c r="CN710" s="140"/>
      <c r="CO710" s="140"/>
      <c r="CP710" s="140"/>
      <c r="CQ710" s="140"/>
      <c r="CR710" s="140"/>
      <c r="CS710" s="140"/>
      <c r="CT710" s="140"/>
      <c r="CU710" s="140"/>
      <c r="CV710" s="140"/>
      <c r="CW710" s="140"/>
      <c r="CX710" s="140"/>
      <c r="CY710" s="140"/>
      <c r="CZ710" s="140"/>
      <c r="DA710" s="140"/>
      <c r="DB710" s="140"/>
      <c r="DC710" s="140"/>
      <c r="DD710" s="140"/>
      <c r="DE710" s="140"/>
      <c r="DF710" s="140"/>
      <c r="DG710" s="140"/>
      <c r="DH710" s="140"/>
      <c r="DI710" s="140"/>
      <c r="DJ710" s="140"/>
      <c r="DK710" s="140"/>
      <c r="DL710" s="140"/>
      <c r="DM710" s="140"/>
      <c r="DN710" s="140"/>
      <c r="DO710" s="140"/>
      <c r="DP710" s="140"/>
      <c r="DQ710" s="140"/>
      <c r="DR710" s="140"/>
      <c r="DS710" s="140"/>
      <c r="DT710" s="140"/>
      <c r="DU710" s="140"/>
      <c r="DV710" s="140"/>
      <c r="DW710" s="140"/>
      <c r="DX710" s="140"/>
      <c r="DY710" s="140"/>
      <c r="DZ710" s="140"/>
      <c r="EA710" s="140"/>
      <c r="EB710" s="140"/>
      <c r="EC710" s="140"/>
      <c r="ED710" s="140"/>
      <c r="EE710" s="140"/>
      <c r="EF710" s="140"/>
      <c r="EG710" s="140"/>
      <c r="EH710" s="140"/>
      <c r="EI710" s="140"/>
      <c r="EJ710" s="140"/>
      <c r="EK710" s="140"/>
      <c r="EL710" s="140"/>
      <c r="EM710" s="140"/>
      <c r="EN710" s="140"/>
      <c r="EO710" s="140"/>
      <c r="EP710" s="140"/>
      <c r="EQ710" s="140"/>
      <c r="ER710" s="140"/>
      <c r="ES710" s="140"/>
      <c r="ET710" s="140"/>
      <c r="EU710" s="140"/>
      <c r="EV710" s="140"/>
      <c r="EW710" s="140"/>
      <c r="EX710" s="140"/>
      <c r="EY710" s="140"/>
      <c r="EZ710" s="140"/>
      <c r="FA710" s="140"/>
      <c r="FB710" s="140"/>
      <c r="FC710" s="140"/>
      <c r="FD710" s="140"/>
      <c r="FE710" s="140"/>
      <c r="FF710" s="140"/>
      <c r="FG710" s="140"/>
      <c r="FH710" s="140"/>
      <c r="FI710" s="140"/>
      <c r="FJ710" s="140"/>
      <c r="FK710" s="140"/>
      <c r="FL710" s="140"/>
      <c r="FM710" s="140"/>
      <c r="FN710" s="140"/>
      <c r="FO710" s="140"/>
      <c r="FP710" s="140"/>
      <c r="FQ710" s="140"/>
      <c r="FR710" s="140"/>
      <c r="FS710" s="140"/>
      <c r="FT710" s="140"/>
      <c r="FU710" s="140"/>
      <c r="FV710" s="140"/>
      <c r="FW710" s="140"/>
      <c r="FX710" s="140"/>
      <c r="FY710" s="140"/>
      <c r="FZ710" s="140"/>
      <c r="GA710" s="140"/>
      <c r="GB710" s="140"/>
      <c r="GC710" s="140"/>
      <c r="GD710" s="140"/>
      <c r="GE710" s="140"/>
      <c r="GF710" s="140"/>
      <c r="GG710" s="140"/>
      <c r="GH710" s="140"/>
      <c r="GI710" s="140"/>
      <c r="GJ710" s="140"/>
      <c r="GK710" s="140"/>
      <c r="GL710" s="140"/>
      <c r="GM710" s="140"/>
      <c r="GN710" s="140"/>
      <c r="GO710" s="140"/>
      <c r="GP710" s="140"/>
      <c r="GQ710" s="140"/>
      <c r="GR710" s="140"/>
      <c r="GS710" s="140"/>
      <c r="GT710" s="140"/>
      <c r="GU710" s="140"/>
      <c r="GV710" s="140"/>
      <c r="GW710" s="140"/>
      <c r="GX710" s="140"/>
      <c r="GY710" s="140"/>
      <c r="GZ710" s="140"/>
      <c r="HA710" s="140"/>
      <c r="HB710" s="140"/>
      <c r="HC710" s="140"/>
      <c r="HD710" s="140"/>
      <c r="HE710" s="140"/>
      <c r="HF710" s="140"/>
      <c r="HG710" s="140"/>
      <c r="HH710" s="140"/>
      <c r="HI710" s="140"/>
      <c r="HJ710" s="140"/>
      <c r="HK710" s="140"/>
      <c r="HL710" s="140"/>
      <c r="HM710" s="140"/>
      <c r="HN710" s="140"/>
      <c r="HO710" s="140"/>
      <c r="HP710" s="140"/>
      <c r="HQ710" s="140"/>
      <c r="HR710" s="140"/>
      <c r="HS710" s="140"/>
    </row>
    <row r="711" spans="1:244">
      <c r="A711" s="125" t="s">
        <v>3147</v>
      </c>
      <c r="B711" s="125"/>
      <c r="C711" s="126" t="s">
        <v>2999</v>
      </c>
      <c r="D711" s="131"/>
      <c r="E711" s="128">
        <f>E712</f>
        <v>88860.85</v>
      </c>
      <c r="F711" s="128">
        <f t="shared" ref="F711:I712" si="30">F712</f>
        <v>18478000</v>
      </c>
      <c r="G711" s="128">
        <f t="shared" si="30"/>
        <v>3175000</v>
      </c>
      <c r="H711" s="128">
        <f t="shared" si="30"/>
        <v>3235000</v>
      </c>
      <c r="I711" s="128">
        <f t="shared" si="30"/>
        <v>3305000</v>
      </c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  <c r="AG711" s="106"/>
      <c r="AH711" s="106"/>
      <c r="AI711" s="106"/>
      <c r="AJ711" s="106"/>
      <c r="AK711" s="106"/>
      <c r="AL711" s="106"/>
      <c r="AM711" s="106"/>
      <c r="AN711" s="106"/>
      <c r="AO711" s="106"/>
      <c r="AP711" s="106"/>
      <c r="AQ711" s="106"/>
      <c r="AR711" s="106"/>
      <c r="AS711" s="106"/>
      <c r="AT711" s="106"/>
      <c r="AU711" s="106"/>
      <c r="AV711" s="106"/>
      <c r="AW711" s="106"/>
      <c r="AX711" s="106"/>
      <c r="AY711" s="106"/>
      <c r="AZ711" s="106"/>
      <c r="BA711" s="106"/>
      <c r="BB711" s="106"/>
      <c r="BC711" s="106"/>
      <c r="BD711" s="106"/>
      <c r="BE711" s="106"/>
      <c r="BF711" s="106"/>
      <c r="BG711" s="106"/>
      <c r="BH711" s="106"/>
      <c r="BI711" s="106"/>
      <c r="BJ711" s="106"/>
      <c r="BK711" s="106"/>
      <c r="BL711" s="106"/>
      <c r="BM711" s="106"/>
      <c r="BN711" s="106"/>
      <c r="BO711" s="106"/>
      <c r="BP711" s="106"/>
      <c r="BQ711" s="106"/>
      <c r="BR711" s="106"/>
      <c r="BS711" s="106"/>
      <c r="BT711" s="106"/>
      <c r="BU711" s="106"/>
      <c r="BV711" s="106"/>
      <c r="BW711" s="106"/>
      <c r="BX711" s="106"/>
      <c r="BY711" s="106"/>
      <c r="BZ711" s="106"/>
      <c r="CA711" s="106"/>
      <c r="CB711" s="106"/>
      <c r="CC711" s="106"/>
      <c r="CD711" s="106"/>
      <c r="CE711" s="106"/>
      <c r="CF711" s="106"/>
      <c r="CG711" s="106"/>
      <c r="CH711" s="106"/>
      <c r="CI711" s="106"/>
      <c r="CJ711" s="106"/>
      <c r="CK711" s="106"/>
      <c r="CL711" s="106"/>
      <c r="CM711" s="106"/>
      <c r="CN711" s="106"/>
      <c r="CO711" s="106"/>
      <c r="CP711" s="106"/>
      <c r="CQ711" s="106"/>
      <c r="CR711" s="106"/>
      <c r="CS711" s="106"/>
      <c r="CT711" s="106"/>
      <c r="CU711" s="106"/>
      <c r="CV711" s="106"/>
      <c r="CW711" s="106"/>
      <c r="CX711" s="106"/>
      <c r="CY711" s="106"/>
      <c r="CZ711" s="106"/>
      <c r="DA711" s="106"/>
      <c r="DB711" s="106"/>
      <c r="DC711" s="106"/>
      <c r="DD711" s="106"/>
      <c r="DE711" s="106"/>
      <c r="DF711" s="106"/>
      <c r="DG711" s="106"/>
      <c r="DH711" s="106"/>
      <c r="DI711" s="106"/>
      <c r="DJ711" s="106"/>
      <c r="DK711" s="106"/>
      <c r="DL711" s="106"/>
      <c r="DM711" s="106"/>
      <c r="DN711" s="106"/>
      <c r="DO711" s="106"/>
      <c r="DP711" s="106"/>
      <c r="DQ711" s="106"/>
      <c r="DR711" s="106"/>
      <c r="DS711" s="106"/>
      <c r="DT711" s="106"/>
      <c r="DU711" s="106"/>
      <c r="DV711" s="106"/>
      <c r="DW711" s="106"/>
      <c r="DX711" s="106"/>
      <c r="DY711" s="106"/>
      <c r="DZ711" s="106"/>
      <c r="EA711" s="106"/>
      <c r="EB711" s="106"/>
      <c r="EC711" s="106"/>
      <c r="ED711" s="106"/>
      <c r="EE711" s="106"/>
      <c r="EF711" s="106"/>
      <c r="EG711" s="106"/>
      <c r="EH711" s="106"/>
      <c r="EI711" s="106"/>
      <c r="EJ711" s="106"/>
      <c r="EK711" s="106"/>
      <c r="EL711" s="106"/>
      <c r="EM711" s="106"/>
      <c r="EN711" s="106"/>
      <c r="EO711" s="106"/>
      <c r="EP711" s="106"/>
      <c r="EQ711" s="106"/>
      <c r="ER711" s="106"/>
      <c r="ES711" s="106"/>
      <c r="ET711" s="106"/>
      <c r="EU711" s="106"/>
      <c r="EV711" s="106"/>
      <c r="EW711" s="106"/>
      <c r="EX711" s="106"/>
      <c r="EY711" s="106"/>
      <c r="EZ711" s="106"/>
      <c r="FA711" s="106"/>
      <c r="FB711" s="106"/>
      <c r="FC711" s="106"/>
      <c r="FD711" s="106"/>
      <c r="FE711" s="106"/>
      <c r="FF711" s="106"/>
      <c r="FG711" s="106"/>
      <c r="FH711" s="106"/>
      <c r="FI711" s="106"/>
      <c r="FJ711" s="106"/>
      <c r="FK711" s="106"/>
      <c r="FL711" s="106"/>
      <c r="FM711" s="106"/>
      <c r="FN711" s="106"/>
      <c r="FO711" s="106"/>
      <c r="FP711" s="106"/>
      <c r="FQ711" s="106"/>
      <c r="FR711" s="106"/>
      <c r="FS711" s="106"/>
      <c r="FT711" s="106"/>
      <c r="FU711" s="106"/>
      <c r="FV711" s="106"/>
      <c r="FW711" s="106"/>
      <c r="FX711" s="106"/>
      <c r="FY711" s="106"/>
      <c r="FZ711" s="106"/>
      <c r="GA711" s="106"/>
      <c r="GB711" s="106"/>
      <c r="GC711" s="106"/>
      <c r="GD711" s="106"/>
      <c r="GE711" s="106"/>
      <c r="GF711" s="106"/>
      <c r="GG711" s="106"/>
      <c r="GH711" s="106"/>
      <c r="GI711" s="106"/>
      <c r="GJ711" s="106"/>
      <c r="GK711" s="106"/>
      <c r="GL711" s="106"/>
      <c r="GM711" s="106"/>
      <c r="GN711" s="106"/>
      <c r="GO711" s="106"/>
      <c r="GP711" s="106"/>
      <c r="GQ711" s="106"/>
      <c r="GR711" s="106"/>
      <c r="GS711" s="106"/>
      <c r="GT711" s="106"/>
      <c r="GU711" s="106"/>
      <c r="GV711" s="106"/>
      <c r="GW711" s="106"/>
      <c r="GX711" s="106"/>
      <c r="GY711" s="106"/>
      <c r="GZ711" s="106"/>
      <c r="HA711" s="106"/>
      <c r="HB711" s="106"/>
      <c r="HC711" s="106"/>
      <c r="HD711" s="106"/>
      <c r="HE711" s="106"/>
      <c r="HF711" s="106"/>
      <c r="HG711" s="106"/>
      <c r="HH711" s="106"/>
      <c r="HI711" s="106"/>
      <c r="HJ711" s="106"/>
      <c r="HK711" s="106"/>
      <c r="HL711" s="106"/>
      <c r="HM711" s="106"/>
      <c r="HN711" s="106"/>
      <c r="HO711" s="106"/>
      <c r="HP711" s="106"/>
      <c r="HQ711" s="106"/>
      <c r="HR711" s="106"/>
      <c r="HS711" s="106"/>
    </row>
    <row r="712" spans="1:244">
      <c r="A712" s="129" t="s">
        <v>3148</v>
      </c>
      <c r="B712" s="129"/>
      <c r="C712" s="130" t="s">
        <v>3149</v>
      </c>
      <c r="D712" s="131"/>
      <c r="E712" s="128">
        <f>E713</f>
        <v>88860.85</v>
      </c>
      <c r="F712" s="128">
        <f t="shared" si="30"/>
        <v>18478000</v>
      </c>
      <c r="G712" s="128">
        <f t="shared" si="30"/>
        <v>3175000</v>
      </c>
      <c r="H712" s="128">
        <f t="shared" si="30"/>
        <v>3235000</v>
      </c>
      <c r="I712" s="128">
        <f t="shared" si="30"/>
        <v>3305000</v>
      </c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  <c r="AG712" s="106"/>
      <c r="AH712" s="106"/>
      <c r="AI712" s="106"/>
      <c r="AJ712" s="106"/>
      <c r="AK712" s="106"/>
      <c r="AL712" s="106"/>
      <c r="AM712" s="106"/>
      <c r="AN712" s="106"/>
      <c r="AO712" s="106"/>
      <c r="AP712" s="106"/>
      <c r="AQ712" s="106"/>
      <c r="AR712" s="106"/>
      <c r="AS712" s="106"/>
      <c r="AT712" s="106"/>
      <c r="AU712" s="106"/>
      <c r="AV712" s="106"/>
      <c r="AW712" s="106"/>
      <c r="AX712" s="106"/>
      <c r="AY712" s="106"/>
      <c r="AZ712" s="106"/>
      <c r="BA712" s="106"/>
      <c r="BB712" s="106"/>
      <c r="BC712" s="106"/>
      <c r="BD712" s="106"/>
      <c r="BE712" s="106"/>
      <c r="BF712" s="106"/>
      <c r="BG712" s="106"/>
      <c r="BH712" s="106"/>
      <c r="BI712" s="106"/>
      <c r="BJ712" s="106"/>
      <c r="BK712" s="106"/>
      <c r="BL712" s="106"/>
      <c r="BM712" s="106"/>
      <c r="BN712" s="106"/>
      <c r="BO712" s="106"/>
      <c r="BP712" s="106"/>
      <c r="BQ712" s="106"/>
      <c r="BR712" s="106"/>
      <c r="BS712" s="106"/>
      <c r="BT712" s="106"/>
      <c r="BU712" s="106"/>
      <c r="BV712" s="106"/>
      <c r="BW712" s="106"/>
      <c r="BX712" s="106"/>
      <c r="BY712" s="106"/>
      <c r="BZ712" s="106"/>
      <c r="CA712" s="106"/>
      <c r="CB712" s="106"/>
      <c r="CC712" s="106"/>
      <c r="CD712" s="106"/>
      <c r="CE712" s="106"/>
      <c r="CF712" s="106"/>
      <c r="CG712" s="106"/>
      <c r="CH712" s="106"/>
      <c r="CI712" s="106"/>
      <c r="CJ712" s="106"/>
      <c r="CK712" s="106"/>
      <c r="CL712" s="106"/>
      <c r="CM712" s="106"/>
      <c r="CN712" s="106"/>
      <c r="CO712" s="106"/>
      <c r="CP712" s="106"/>
      <c r="CQ712" s="106"/>
      <c r="CR712" s="106"/>
      <c r="CS712" s="106"/>
      <c r="CT712" s="106"/>
      <c r="CU712" s="106"/>
      <c r="CV712" s="106"/>
      <c r="CW712" s="106"/>
      <c r="CX712" s="106"/>
      <c r="CY712" s="106"/>
      <c r="CZ712" s="106"/>
      <c r="DA712" s="106"/>
      <c r="DB712" s="106"/>
      <c r="DC712" s="106"/>
      <c r="DD712" s="106"/>
      <c r="DE712" s="106"/>
      <c r="DF712" s="106"/>
      <c r="DG712" s="106"/>
      <c r="DH712" s="106"/>
      <c r="DI712" s="106"/>
      <c r="DJ712" s="106"/>
      <c r="DK712" s="106"/>
      <c r="DL712" s="106"/>
      <c r="DM712" s="106"/>
      <c r="DN712" s="106"/>
      <c r="DO712" s="106"/>
      <c r="DP712" s="106"/>
      <c r="DQ712" s="106"/>
      <c r="DR712" s="106"/>
      <c r="DS712" s="106"/>
      <c r="DT712" s="106"/>
      <c r="DU712" s="106"/>
      <c r="DV712" s="106"/>
      <c r="DW712" s="106"/>
      <c r="DX712" s="106"/>
      <c r="DY712" s="106"/>
      <c r="DZ712" s="106"/>
      <c r="EA712" s="106"/>
      <c r="EB712" s="106"/>
      <c r="EC712" s="106"/>
      <c r="ED712" s="106"/>
      <c r="EE712" s="106"/>
      <c r="EF712" s="106"/>
      <c r="EG712" s="106"/>
      <c r="EH712" s="106"/>
      <c r="EI712" s="106"/>
      <c r="EJ712" s="106"/>
      <c r="EK712" s="106"/>
      <c r="EL712" s="106"/>
      <c r="EM712" s="106"/>
      <c r="EN712" s="106"/>
      <c r="EO712" s="106"/>
      <c r="EP712" s="106"/>
      <c r="EQ712" s="106"/>
      <c r="ER712" s="106"/>
      <c r="ES712" s="106"/>
      <c r="ET712" s="106"/>
      <c r="EU712" s="106"/>
      <c r="EV712" s="106"/>
      <c r="EW712" s="106"/>
      <c r="EX712" s="106"/>
      <c r="EY712" s="106"/>
      <c r="EZ712" s="106"/>
      <c r="FA712" s="106"/>
      <c r="FB712" s="106"/>
      <c r="FC712" s="106"/>
      <c r="FD712" s="106"/>
      <c r="FE712" s="106"/>
      <c r="FF712" s="106"/>
      <c r="FG712" s="106"/>
      <c r="FH712" s="106"/>
      <c r="FI712" s="106"/>
      <c r="FJ712" s="106"/>
      <c r="FK712" s="106"/>
      <c r="FL712" s="106"/>
      <c r="FM712" s="106"/>
      <c r="FN712" s="106"/>
      <c r="FO712" s="106"/>
      <c r="FP712" s="106"/>
      <c r="FQ712" s="106"/>
      <c r="FR712" s="106"/>
      <c r="FS712" s="106"/>
      <c r="FT712" s="106"/>
      <c r="FU712" s="106"/>
      <c r="FV712" s="106"/>
      <c r="FW712" s="106"/>
      <c r="FX712" s="106"/>
      <c r="FY712" s="106"/>
      <c r="FZ712" s="106"/>
      <c r="GA712" s="106"/>
      <c r="GB712" s="106"/>
      <c r="GC712" s="106"/>
      <c r="GD712" s="106"/>
      <c r="GE712" s="106"/>
      <c r="GF712" s="106"/>
      <c r="GG712" s="106"/>
      <c r="GH712" s="106"/>
      <c r="GI712" s="106"/>
      <c r="GJ712" s="106"/>
      <c r="GK712" s="106"/>
      <c r="GL712" s="106"/>
      <c r="GM712" s="106"/>
      <c r="GN712" s="106"/>
      <c r="GO712" s="106"/>
      <c r="GP712" s="106"/>
      <c r="GQ712" s="106"/>
      <c r="GR712" s="106"/>
      <c r="GS712" s="106"/>
      <c r="GT712" s="106"/>
      <c r="GU712" s="106"/>
      <c r="GV712" s="106"/>
      <c r="GW712" s="106"/>
      <c r="GX712" s="106"/>
      <c r="GY712" s="106"/>
      <c r="GZ712" s="106"/>
      <c r="HA712" s="106"/>
      <c r="HB712" s="106"/>
      <c r="HC712" s="106"/>
      <c r="HD712" s="106"/>
      <c r="HE712" s="106"/>
      <c r="HF712" s="106"/>
      <c r="HG712" s="106"/>
      <c r="HH712" s="106"/>
      <c r="HI712" s="106"/>
      <c r="HJ712" s="106"/>
      <c r="HK712" s="106"/>
      <c r="HL712" s="106"/>
      <c r="HM712" s="106"/>
      <c r="HN712" s="106"/>
      <c r="HO712" s="106"/>
      <c r="HP712" s="106"/>
      <c r="HQ712" s="106"/>
      <c r="HR712" s="106"/>
      <c r="HS712" s="106"/>
    </row>
    <row r="713" spans="1:244" s="107" customFormat="1" ht="12" customHeight="1">
      <c r="A713" s="99" t="s">
        <v>3150</v>
      </c>
      <c r="B713" s="99"/>
      <c r="C713" s="116" t="s">
        <v>3149</v>
      </c>
      <c r="D713" s="136"/>
      <c r="E713" s="58">
        <f>E714+E718+E721+E724</f>
        <v>88860.85</v>
      </c>
      <c r="F713" s="58">
        <f>SUM(F714+F716)</f>
        <v>18478000</v>
      </c>
      <c r="G713" s="58">
        <f>SUM(G714+G716)</f>
        <v>3175000</v>
      </c>
      <c r="H713" s="58">
        <f>SUM(H714+H716)</f>
        <v>3235000</v>
      </c>
      <c r="I713" s="58">
        <f>SUM(I714+I716)</f>
        <v>3305000</v>
      </c>
      <c r="HT713" s="106"/>
      <c r="HU713" s="106"/>
      <c r="HV713" s="106"/>
      <c r="HW713" s="106"/>
      <c r="HX713" s="106"/>
      <c r="HY713" s="106"/>
      <c r="HZ713" s="106"/>
      <c r="IA713" s="106"/>
      <c r="IB713" s="106"/>
      <c r="IC713" s="106"/>
      <c r="ID713" s="106"/>
      <c r="IE713" s="106"/>
      <c r="IF713" s="106"/>
      <c r="IG713" s="106"/>
      <c r="IH713" s="106"/>
      <c r="II713" s="106"/>
      <c r="IJ713" s="106"/>
    </row>
    <row r="714" spans="1:244" s="107" customFormat="1" ht="12" customHeight="1">
      <c r="A714" s="99" t="s">
        <v>3151</v>
      </c>
      <c r="B714" s="99"/>
      <c r="C714" s="116" t="s">
        <v>3152</v>
      </c>
      <c r="D714" s="136"/>
      <c r="E714" s="58">
        <f>E715+E716</f>
        <v>78159.210000000006</v>
      </c>
      <c r="F714" s="58">
        <f>F715</f>
        <v>1425000</v>
      </c>
      <c r="G714" s="58">
        <f>G715</f>
        <v>1425000</v>
      </c>
      <c r="H714" s="58">
        <f>H715</f>
        <v>1425000</v>
      </c>
      <c r="I714" s="58">
        <f>I715</f>
        <v>1425000</v>
      </c>
      <c r="HT714" s="106"/>
      <c r="HU714" s="106"/>
      <c r="HV714" s="106"/>
      <c r="HW714" s="106"/>
      <c r="HX714" s="106"/>
      <c r="HY714" s="106"/>
      <c r="HZ714" s="106"/>
      <c r="IA714" s="106"/>
      <c r="IB714" s="106"/>
      <c r="IC714" s="106"/>
      <c r="ID714" s="106"/>
      <c r="IE714" s="106"/>
      <c r="IF714" s="106"/>
      <c r="IG714" s="106"/>
      <c r="IH714" s="106"/>
      <c r="II714" s="106"/>
      <c r="IJ714" s="106"/>
    </row>
    <row r="715" spans="1:244">
      <c r="A715" s="97" t="s">
        <v>3153</v>
      </c>
      <c r="B715" s="97"/>
      <c r="C715" s="117" t="s">
        <v>3154</v>
      </c>
      <c r="D715" s="136" t="s">
        <v>173</v>
      </c>
      <c r="E715" s="60">
        <v>0</v>
      </c>
      <c r="F715" s="60">
        <v>1425000</v>
      </c>
      <c r="G715" s="60">
        <v>1425000</v>
      </c>
      <c r="H715" s="60">
        <v>1425000</v>
      </c>
      <c r="I715" s="60">
        <v>1425000</v>
      </c>
    </row>
    <row r="716" spans="1:244" s="107" customFormat="1" ht="12" customHeight="1">
      <c r="A716" s="99" t="s">
        <v>3155</v>
      </c>
      <c r="B716" s="99"/>
      <c r="C716" s="116" t="s">
        <v>3156</v>
      </c>
      <c r="D716" s="136"/>
      <c r="E716" s="58">
        <f>E717</f>
        <v>78159.210000000006</v>
      </c>
      <c r="F716" s="58">
        <f>F717</f>
        <v>17053000</v>
      </c>
      <c r="G716" s="58">
        <f>G717</f>
        <v>1750000</v>
      </c>
      <c r="H716" s="58">
        <f>H717</f>
        <v>1810000</v>
      </c>
      <c r="I716" s="58">
        <f>I717</f>
        <v>1880000</v>
      </c>
      <c r="HT716" s="106"/>
      <c r="HU716" s="106"/>
      <c r="HV716" s="106"/>
      <c r="HW716" s="106"/>
      <c r="HX716" s="106"/>
      <c r="HY716" s="106"/>
      <c r="HZ716" s="106"/>
      <c r="IA716" s="106"/>
      <c r="IB716" s="106"/>
      <c r="IC716" s="106"/>
      <c r="ID716" s="106"/>
      <c r="IE716" s="106"/>
      <c r="IF716" s="106"/>
      <c r="IG716" s="106"/>
      <c r="IH716" s="106"/>
      <c r="II716" s="106"/>
      <c r="IJ716" s="106"/>
    </row>
    <row r="717" spans="1:244" s="138" customFormat="1" ht="12.75" hidden="1" customHeight="1">
      <c r="A717" s="99" t="s">
        <v>3157</v>
      </c>
      <c r="B717" s="97"/>
      <c r="C717" s="117" t="s">
        <v>1911</v>
      </c>
      <c r="D717" s="136" t="s">
        <v>537</v>
      </c>
      <c r="E717" s="60">
        <v>78159.210000000006</v>
      </c>
      <c r="F717" s="60">
        <v>17053000</v>
      </c>
      <c r="G717" s="60">
        <v>1750000</v>
      </c>
      <c r="H717" s="60">
        <v>1810000</v>
      </c>
      <c r="I717" s="60">
        <v>1880000</v>
      </c>
      <c r="J717" s="140"/>
      <c r="K717" s="140"/>
      <c r="L717" s="140"/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  <c r="Y717" s="140"/>
      <c r="Z717" s="140"/>
      <c r="AA717" s="140"/>
      <c r="AB717" s="140"/>
      <c r="AC717" s="140"/>
      <c r="AD717" s="140"/>
      <c r="AE717" s="140"/>
      <c r="AF717" s="140"/>
      <c r="AG717" s="140"/>
      <c r="AH717" s="140"/>
      <c r="AI717" s="140"/>
      <c r="AJ717" s="140"/>
      <c r="AK717" s="140"/>
      <c r="AL717" s="140"/>
      <c r="AM717" s="140"/>
      <c r="AN717" s="140"/>
      <c r="AO717" s="140"/>
      <c r="AP717" s="140"/>
      <c r="AQ717" s="140"/>
      <c r="AR717" s="140"/>
      <c r="AS717" s="140"/>
      <c r="AT717" s="140"/>
      <c r="AU717" s="140"/>
      <c r="AV717" s="140"/>
      <c r="AW717" s="140"/>
      <c r="AX717" s="140"/>
      <c r="AY717" s="140"/>
      <c r="AZ717" s="140"/>
      <c r="BA717" s="140"/>
      <c r="BB717" s="140"/>
      <c r="BC717" s="140"/>
      <c r="BD717" s="140"/>
      <c r="BE717" s="140"/>
      <c r="BF717" s="140"/>
      <c r="BG717" s="140"/>
      <c r="BH717" s="140"/>
      <c r="BI717" s="140"/>
      <c r="BJ717" s="140"/>
      <c r="BK717" s="140"/>
      <c r="BL717" s="140"/>
      <c r="BM717" s="140"/>
      <c r="BN717" s="140"/>
      <c r="BO717" s="140"/>
      <c r="BP717" s="140"/>
      <c r="BQ717" s="140"/>
      <c r="BR717" s="140"/>
      <c r="BS717" s="140"/>
      <c r="BT717" s="140"/>
      <c r="BU717" s="140"/>
      <c r="BV717" s="140"/>
      <c r="BW717" s="140"/>
      <c r="BX717" s="140"/>
      <c r="BY717" s="140"/>
      <c r="BZ717" s="140"/>
      <c r="CA717" s="140"/>
      <c r="CB717" s="140"/>
      <c r="CC717" s="140"/>
      <c r="CD717" s="140"/>
      <c r="CE717" s="140"/>
      <c r="CF717" s="140"/>
      <c r="CG717" s="140"/>
      <c r="CH717" s="140"/>
      <c r="CI717" s="140"/>
      <c r="CJ717" s="140"/>
      <c r="CK717" s="140"/>
      <c r="CL717" s="140"/>
      <c r="CM717" s="140"/>
      <c r="CN717" s="140"/>
      <c r="CO717" s="140"/>
      <c r="CP717" s="140"/>
      <c r="CQ717" s="140"/>
      <c r="CR717" s="140"/>
      <c r="CS717" s="140"/>
      <c r="CT717" s="140"/>
      <c r="CU717" s="140"/>
      <c r="CV717" s="140"/>
      <c r="CW717" s="140"/>
      <c r="CX717" s="140"/>
      <c r="CY717" s="140"/>
      <c r="CZ717" s="140"/>
      <c r="DA717" s="140"/>
      <c r="DB717" s="140"/>
      <c r="DC717" s="140"/>
      <c r="DD717" s="140"/>
      <c r="DE717" s="140"/>
      <c r="DF717" s="140"/>
      <c r="DG717" s="140"/>
      <c r="DH717" s="140"/>
      <c r="DI717" s="140"/>
      <c r="DJ717" s="140"/>
      <c r="DK717" s="140"/>
      <c r="DL717" s="140"/>
      <c r="DM717" s="140"/>
      <c r="DN717" s="140"/>
      <c r="DO717" s="140"/>
      <c r="DP717" s="140"/>
      <c r="DQ717" s="140"/>
      <c r="DR717" s="140"/>
      <c r="DS717" s="140"/>
      <c r="DT717" s="140"/>
      <c r="DU717" s="140"/>
      <c r="DV717" s="140"/>
      <c r="DW717" s="140"/>
      <c r="DX717" s="140"/>
      <c r="DY717" s="140"/>
      <c r="DZ717" s="140"/>
      <c r="EA717" s="140"/>
      <c r="EB717" s="140"/>
      <c r="EC717" s="140"/>
      <c r="ED717" s="140"/>
      <c r="EE717" s="140"/>
      <c r="EF717" s="140"/>
      <c r="EG717" s="140"/>
      <c r="EH717" s="140"/>
      <c r="EI717" s="140"/>
      <c r="EJ717" s="140"/>
      <c r="EK717" s="140"/>
      <c r="EL717" s="140"/>
      <c r="EM717" s="140"/>
      <c r="EN717" s="140"/>
      <c r="EO717" s="140"/>
      <c r="EP717" s="140"/>
      <c r="EQ717" s="140"/>
      <c r="ER717" s="140"/>
      <c r="ES717" s="140"/>
      <c r="ET717" s="140"/>
      <c r="EU717" s="140"/>
      <c r="EV717" s="140"/>
      <c r="EW717" s="140"/>
      <c r="EX717" s="140"/>
      <c r="EY717" s="140"/>
      <c r="EZ717" s="140"/>
      <c r="FA717" s="140"/>
      <c r="FB717" s="140"/>
      <c r="FC717" s="140"/>
      <c r="FD717" s="140"/>
      <c r="FE717" s="140"/>
      <c r="FF717" s="140"/>
      <c r="FG717" s="140"/>
      <c r="FH717" s="140"/>
      <c r="FI717" s="140"/>
      <c r="FJ717" s="140"/>
      <c r="FK717" s="140"/>
      <c r="FL717" s="140"/>
      <c r="FM717" s="140"/>
      <c r="FN717" s="140"/>
      <c r="FO717" s="140"/>
      <c r="FP717" s="140"/>
      <c r="FQ717" s="140"/>
      <c r="FR717" s="140"/>
      <c r="FS717" s="140"/>
      <c r="FT717" s="140"/>
      <c r="FU717" s="140"/>
      <c r="FV717" s="140"/>
      <c r="FW717" s="140"/>
      <c r="FX717" s="140"/>
      <c r="FY717" s="140"/>
      <c r="FZ717" s="140"/>
      <c r="GA717" s="140"/>
      <c r="GB717" s="140"/>
      <c r="GC717" s="140"/>
      <c r="GD717" s="140"/>
      <c r="GE717" s="140"/>
      <c r="GF717" s="140"/>
      <c r="GG717" s="140"/>
      <c r="GH717" s="140"/>
      <c r="GI717" s="140"/>
      <c r="GJ717" s="140"/>
      <c r="GK717" s="140"/>
      <c r="GL717" s="140"/>
      <c r="GM717" s="140"/>
      <c r="GN717" s="140"/>
      <c r="GO717" s="140"/>
      <c r="GP717" s="140"/>
      <c r="GQ717" s="140"/>
      <c r="GR717" s="140"/>
      <c r="GS717" s="140"/>
      <c r="GT717" s="140"/>
      <c r="GU717" s="140"/>
      <c r="GV717" s="140"/>
      <c r="GW717" s="140"/>
      <c r="GX717" s="140"/>
      <c r="GY717" s="140"/>
      <c r="GZ717" s="140"/>
      <c r="HA717" s="140"/>
      <c r="HB717" s="140"/>
      <c r="HC717" s="140"/>
      <c r="HD717" s="140"/>
      <c r="HE717" s="140"/>
      <c r="HF717" s="140"/>
      <c r="HG717" s="140"/>
      <c r="HH717" s="140"/>
      <c r="HI717" s="140"/>
      <c r="HJ717" s="140"/>
      <c r="HK717" s="140"/>
      <c r="HL717" s="140"/>
      <c r="HM717" s="140"/>
      <c r="HN717" s="140"/>
      <c r="HO717" s="140"/>
      <c r="HP717" s="140"/>
      <c r="HQ717" s="140"/>
      <c r="HR717" s="140"/>
      <c r="HS717" s="140"/>
    </row>
    <row r="718" spans="1:244" ht="12.75" hidden="1" customHeight="1">
      <c r="A718" s="99" t="s">
        <v>3158</v>
      </c>
      <c r="B718" s="99"/>
      <c r="C718" s="116" t="s">
        <v>3159</v>
      </c>
      <c r="D718" s="136"/>
      <c r="E718" s="60">
        <f t="shared" ref="E718:G719" si="31">E719</f>
        <v>0</v>
      </c>
      <c r="F718" s="60">
        <f t="shared" si="31"/>
        <v>0</v>
      </c>
      <c r="G718" s="60">
        <f t="shared" si="31"/>
        <v>0</v>
      </c>
      <c r="H718" s="60">
        <f>H719</f>
        <v>0</v>
      </c>
      <c r="I718" s="60">
        <f>I719</f>
        <v>0</v>
      </c>
    </row>
    <row r="719" spans="1:244" ht="21.75" hidden="1" customHeight="1">
      <c r="A719" s="99" t="s">
        <v>3160</v>
      </c>
      <c r="B719" s="99"/>
      <c r="C719" s="116" t="s">
        <v>3161</v>
      </c>
      <c r="D719" s="136"/>
      <c r="E719" s="60">
        <f t="shared" si="31"/>
        <v>0</v>
      </c>
      <c r="F719" s="60">
        <f t="shared" si="31"/>
        <v>0</v>
      </c>
      <c r="G719" s="60">
        <f t="shared" si="31"/>
        <v>0</v>
      </c>
      <c r="H719" s="60">
        <f>H720</f>
        <v>0</v>
      </c>
      <c r="I719" s="60">
        <f>I720</f>
        <v>0</v>
      </c>
    </row>
    <row r="720" spans="1:244" ht="16.5" hidden="1" customHeight="1">
      <c r="A720" s="99" t="s">
        <v>3162</v>
      </c>
      <c r="B720" s="97"/>
      <c r="C720" s="117" t="s">
        <v>1911</v>
      </c>
      <c r="D720" s="136" t="s">
        <v>537</v>
      </c>
      <c r="E720" s="60">
        <v>0</v>
      </c>
      <c r="F720" s="60"/>
      <c r="G720" s="60"/>
      <c r="H720" s="60"/>
      <c r="I720" s="60"/>
    </row>
    <row r="721" spans="1:244" ht="12.75" hidden="1" customHeight="1">
      <c r="A721" s="99" t="s">
        <v>3163</v>
      </c>
      <c r="B721" s="99"/>
      <c r="C721" s="116" t="s">
        <v>3164</v>
      </c>
      <c r="D721" s="136"/>
      <c r="E721" s="60">
        <f t="shared" ref="E721:G722" si="32">E722</f>
        <v>6191.59</v>
      </c>
      <c r="F721" s="60">
        <f t="shared" si="32"/>
        <v>0</v>
      </c>
      <c r="G721" s="60">
        <f t="shared" si="32"/>
        <v>0</v>
      </c>
      <c r="H721" s="60">
        <f>H722</f>
        <v>0</v>
      </c>
      <c r="I721" s="60">
        <f>I722</f>
        <v>0</v>
      </c>
    </row>
    <row r="722" spans="1:244" ht="12.75" hidden="1" customHeight="1">
      <c r="A722" s="99" t="s">
        <v>3165</v>
      </c>
      <c r="B722" s="99"/>
      <c r="C722" s="116" t="s">
        <v>3166</v>
      </c>
      <c r="D722" s="136"/>
      <c r="E722" s="60">
        <f t="shared" si="32"/>
        <v>6191.59</v>
      </c>
      <c r="F722" s="60">
        <f t="shared" si="32"/>
        <v>0</v>
      </c>
      <c r="G722" s="60">
        <f t="shared" si="32"/>
        <v>0</v>
      </c>
      <c r="H722" s="60">
        <f>H723</f>
        <v>0</v>
      </c>
      <c r="I722" s="60">
        <f>I723</f>
        <v>0</v>
      </c>
    </row>
    <row r="723" spans="1:244" ht="12.75" hidden="1" customHeight="1">
      <c r="A723" s="99" t="s">
        <v>3167</v>
      </c>
      <c r="B723" s="97"/>
      <c r="C723" s="117" t="s">
        <v>1911</v>
      </c>
      <c r="D723" s="136" t="s">
        <v>537</v>
      </c>
      <c r="E723" s="60">
        <v>6191.59</v>
      </c>
      <c r="F723" s="60"/>
      <c r="G723" s="60"/>
      <c r="H723" s="60"/>
      <c r="I723" s="60"/>
    </row>
    <row r="724" spans="1:244" ht="22.5" hidden="1" customHeight="1">
      <c r="A724" s="99" t="s">
        <v>3168</v>
      </c>
      <c r="B724" s="99"/>
      <c r="C724" s="116" t="s">
        <v>3169</v>
      </c>
      <c r="D724" s="136"/>
      <c r="E724" s="60">
        <f t="shared" ref="E724:G725" si="33">E725</f>
        <v>4510.05</v>
      </c>
      <c r="F724" s="60">
        <f t="shared" si="33"/>
        <v>0</v>
      </c>
      <c r="G724" s="60">
        <f t="shared" si="33"/>
        <v>0</v>
      </c>
      <c r="H724" s="60">
        <f>H725</f>
        <v>0</v>
      </c>
      <c r="I724" s="60">
        <f>I725</f>
        <v>0</v>
      </c>
    </row>
    <row r="725" spans="1:244" ht="22.5" hidden="1" customHeight="1">
      <c r="A725" s="99" t="s">
        <v>3170</v>
      </c>
      <c r="B725" s="99"/>
      <c r="C725" s="116" t="s">
        <v>3171</v>
      </c>
      <c r="D725" s="136"/>
      <c r="E725" s="60">
        <f t="shared" si="33"/>
        <v>4510.05</v>
      </c>
      <c r="F725" s="60">
        <f t="shared" si="33"/>
        <v>0</v>
      </c>
      <c r="G725" s="60">
        <f t="shared" si="33"/>
        <v>0</v>
      </c>
      <c r="H725" s="60">
        <f>H726</f>
        <v>0</v>
      </c>
      <c r="I725" s="60">
        <f>I726</f>
        <v>0</v>
      </c>
    </row>
    <row r="726" spans="1:244" ht="12.75" hidden="1" customHeight="1">
      <c r="A726" s="99" t="s">
        <v>3172</v>
      </c>
      <c r="B726" s="97"/>
      <c r="C726" s="117" t="s">
        <v>1911</v>
      </c>
      <c r="D726" s="136" t="s">
        <v>537</v>
      </c>
      <c r="E726" s="60">
        <v>4510.05</v>
      </c>
      <c r="F726" s="60"/>
      <c r="G726" s="60"/>
      <c r="H726" s="60"/>
      <c r="I726" s="60"/>
    </row>
    <row r="727" spans="1:244">
      <c r="A727" s="125" t="s">
        <v>3173</v>
      </c>
      <c r="B727" s="125"/>
      <c r="C727" s="126" t="s">
        <v>3174</v>
      </c>
      <c r="D727" s="131"/>
      <c r="E727" s="128">
        <f t="shared" ref="E727:I728" si="34">E728</f>
        <v>29825.97</v>
      </c>
      <c r="F727" s="128">
        <f t="shared" si="34"/>
        <v>22400</v>
      </c>
      <c r="G727" s="128">
        <f t="shared" si="34"/>
        <v>23300</v>
      </c>
      <c r="H727" s="128">
        <f t="shared" si="34"/>
        <v>24200</v>
      </c>
      <c r="I727" s="128">
        <f t="shared" si="34"/>
        <v>25500</v>
      </c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  <c r="AC727" s="106"/>
      <c r="AD727" s="106"/>
      <c r="AE727" s="106"/>
      <c r="AF727" s="106"/>
      <c r="AG727" s="106"/>
      <c r="AH727" s="106"/>
      <c r="AI727" s="106"/>
      <c r="AJ727" s="106"/>
      <c r="AK727" s="106"/>
      <c r="AL727" s="106"/>
      <c r="AM727" s="106"/>
      <c r="AN727" s="106"/>
      <c r="AO727" s="106"/>
      <c r="AP727" s="106"/>
      <c r="AQ727" s="106"/>
      <c r="AR727" s="106"/>
      <c r="AS727" s="106"/>
      <c r="AT727" s="106"/>
      <c r="AU727" s="106"/>
      <c r="AV727" s="106"/>
      <c r="AW727" s="106"/>
      <c r="AX727" s="106"/>
      <c r="AY727" s="106"/>
      <c r="AZ727" s="106"/>
      <c r="BA727" s="106"/>
      <c r="BB727" s="106"/>
      <c r="BC727" s="106"/>
      <c r="BD727" s="106"/>
      <c r="BE727" s="106"/>
      <c r="BF727" s="106"/>
      <c r="BG727" s="106"/>
      <c r="BH727" s="106"/>
      <c r="BI727" s="106"/>
      <c r="BJ727" s="106"/>
      <c r="BK727" s="106"/>
      <c r="BL727" s="106"/>
      <c r="BM727" s="106"/>
      <c r="BN727" s="106"/>
      <c r="BO727" s="106"/>
      <c r="BP727" s="106"/>
      <c r="BQ727" s="106"/>
      <c r="BR727" s="106"/>
      <c r="BS727" s="106"/>
      <c r="BT727" s="106"/>
      <c r="BU727" s="106"/>
      <c r="BV727" s="106"/>
      <c r="BW727" s="106"/>
      <c r="BX727" s="106"/>
      <c r="BY727" s="106"/>
      <c r="BZ727" s="106"/>
      <c r="CA727" s="106"/>
      <c r="CB727" s="106"/>
      <c r="CC727" s="106"/>
      <c r="CD727" s="106"/>
      <c r="CE727" s="106"/>
      <c r="CF727" s="106"/>
      <c r="CG727" s="106"/>
      <c r="CH727" s="106"/>
      <c r="CI727" s="106"/>
      <c r="CJ727" s="106"/>
      <c r="CK727" s="106"/>
      <c r="CL727" s="106"/>
      <c r="CM727" s="106"/>
      <c r="CN727" s="106"/>
      <c r="CO727" s="106"/>
      <c r="CP727" s="106"/>
      <c r="CQ727" s="106"/>
      <c r="CR727" s="106"/>
      <c r="CS727" s="106"/>
      <c r="CT727" s="106"/>
      <c r="CU727" s="106"/>
      <c r="CV727" s="106"/>
      <c r="CW727" s="106"/>
      <c r="CX727" s="106"/>
      <c r="CY727" s="106"/>
      <c r="CZ727" s="106"/>
      <c r="DA727" s="106"/>
      <c r="DB727" s="106"/>
      <c r="DC727" s="106"/>
      <c r="DD727" s="106"/>
      <c r="DE727" s="106"/>
      <c r="DF727" s="106"/>
      <c r="DG727" s="106"/>
      <c r="DH727" s="106"/>
      <c r="DI727" s="106"/>
      <c r="DJ727" s="106"/>
      <c r="DK727" s="106"/>
      <c r="DL727" s="106"/>
      <c r="DM727" s="106"/>
      <c r="DN727" s="106"/>
      <c r="DO727" s="106"/>
      <c r="DP727" s="106"/>
      <c r="DQ727" s="106"/>
      <c r="DR727" s="106"/>
      <c r="DS727" s="106"/>
      <c r="DT727" s="106"/>
      <c r="DU727" s="106"/>
      <c r="DV727" s="106"/>
      <c r="DW727" s="106"/>
      <c r="DX727" s="106"/>
      <c r="DY727" s="106"/>
      <c r="DZ727" s="106"/>
      <c r="EA727" s="106"/>
      <c r="EB727" s="106"/>
      <c r="EC727" s="106"/>
      <c r="ED727" s="106"/>
      <c r="EE727" s="106"/>
      <c r="EF727" s="106"/>
      <c r="EG727" s="106"/>
      <c r="EH727" s="106"/>
      <c r="EI727" s="106"/>
      <c r="EJ727" s="106"/>
      <c r="EK727" s="106"/>
      <c r="EL727" s="106"/>
      <c r="EM727" s="106"/>
      <c r="EN727" s="106"/>
      <c r="EO727" s="106"/>
      <c r="EP727" s="106"/>
      <c r="EQ727" s="106"/>
      <c r="ER727" s="106"/>
      <c r="ES727" s="106"/>
      <c r="ET727" s="106"/>
      <c r="EU727" s="106"/>
      <c r="EV727" s="106"/>
      <c r="EW727" s="106"/>
      <c r="EX727" s="106"/>
      <c r="EY727" s="106"/>
      <c r="EZ727" s="106"/>
      <c r="FA727" s="106"/>
      <c r="FB727" s="106"/>
      <c r="FC727" s="106"/>
      <c r="FD727" s="106"/>
      <c r="FE727" s="106"/>
      <c r="FF727" s="106"/>
      <c r="FG727" s="106"/>
      <c r="FH727" s="106"/>
      <c r="FI727" s="106"/>
      <c r="FJ727" s="106"/>
      <c r="FK727" s="106"/>
      <c r="FL727" s="106"/>
      <c r="FM727" s="106"/>
      <c r="FN727" s="106"/>
      <c r="FO727" s="106"/>
      <c r="FP727" s="106"/>
      <c r="FQ727" s="106"/>
      <c r="FR727" s="106"/>
      <c r="FS727" s="106"/>
      <c r="FT727" s="106"/>
      <c r="FU727" s="106"/>
      <c r="FV727" s="106"/>
      <c r="FW727" s="106"/>
      <c r="FX727" s="106"/>
      <c r="FY727" s="106"/>
      <c r="FZ727" s="106"/>
      <c r="GA727" s="106"/>
      <c r="GB727" s="106"/>
      <c r="GC727" s="106"/>
      <c r="GD727" s="106"/>
      <c r="GE727" s="106"/>
      <c r="GF727" s="106"/>
      <c r="GG727" s="106"/>
      <c r="GH727" s="106"/>
      <c r="GI727" s="106"/>
      <c r="GJ727" s="106"/>
      <c r="GK727" s="106"/>
      <c r="GL727" s="106"/>
      <c r="GM727" s="106"/>
      <c r="GN727" s="106"/>
      <c r="GO727" s="106"/>
      <c r="GP727" s="106"/>
      <c r="GQ727" s="106"/>
      <c r="GR727" s="106"/>
      <c r="GS727" s="106"/>
      <c r="GT727" s="106"/>
      <c r="GU727" s="106"/>
      <c r="GV727" s="106"/>
      <c r="GW727" s="106"/>
      <c r="GX727" s="106"/>
      <c r="GY727" s="106"/>
      <c r="GZ727" s="106"/>
      <c r="HA727" s="106"/>
      <c r="HB727" s="106"/>
      <c r="HC727" s="106"/>
      <c r="HD727" s="106"/>
      <c r="HE727" s="106"/>
      <c r="HF727" s="106"/>
      <c r="HG727" s="106"/>
      <c r="HH727" s="106"/>
      <c r="HI727" s="106"/>
      <c r="HJ727" s="106"/>
      <c r="HK727" s="106"/>
      <c r="HL727" s="106"/>
      <c r="HM727" s="106"/>
      <c r="HN727" s="106"/>
      <c r="HO727" s="106"/>
      <c r="HP727" s="106"/>
      <c r="HQ727" s="106"/>
      <c r="HR727" s="106"/>
      <c r="HS727" s="106"/>
    </row>
    <row r="728" spans="1:244">
      <c r="A728" s="129" t="s">
        <v>3175</v>
      </c>
      <c r="B728" s="129"/>
      <c r="C728" s="130" t="s">
        <v>3176</v>
      </c>
      <c r="D728" s="131"/>
      <c r="E728" s="58">
        <f t="shared" si="34"/>
        <v>29825.97</v>
      </c>
      <c r="F728" s="58">
        <f t="shared" si="34"/>
        <v>22400</v>
      </c>
      <c r="G728" s="58">
        <f t="shared" si="34"/>
        <v>23300</v>
      </c>
      <c r="H728" s="58">
        <f t="shared" si="34"/>
        <v>24200</v>
      </c>
      <c r="I728" s="58">
        <f t="shared" si="34"/>
        <v>25500</v>
      </c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  <c r="AG728" s="106"/>
      <c r="AH728" s="106"/>
      <c r="AI728" s="106"/>
      <c r="AJ728" s="106"/>
      <c r="AK728" s="106"/>
      <c r="AL728" s="106"/>
      <c r="AM728" s="106"/>
      <c r="AN728" s="106"/>
      <c r="AO728" s="106"/>
      <c r="AP728" s="106"/>
      <c r="AQ728" s="106"/>
      <c r="AR728" s="106"/>
      <c r="AS728" s="106"/>
      <c r="AT728" s="106"/>
      <c r="AU728" s="106"/>
      <c r="AV728" s="106"/>
      <c r="AW728" s="106"/>
      <c r="AX728" s="106"/>
      <c r="AY728" s="106"/>
      <c r="AZ728" s="106"/>
      <c r="BA728" s="106"/>
      <c r="BB728" s="106"/>
      <c r="BC728" s="106"/>
      <c r="BD728" s="106"/>
      <c r="BE728" s="106"/>
      <c r="BF728" s="106"/>
      <c r="BG728" s="106"/>
      <c r="BH728" s="106"/>
      <c r="BI728" s="106"/>
      <c r="BJ728" s="106"/>
      <c r="BK728" s="106"/>
      <c r="BL728" s="106"/>
      <c r="BM728" s="106"/>
      <c r="BN728" s="106"/>
      <c r="BO728" s="106"/>
      <c r="BP728" s="106"/>
      <c r="BQ728" s="106"/>
      <c r="BR728" s="106"/>
      <c r="BS728" s="106"/>
      <c r="BT728" s="106"/>
      <c r="BU728" s="106"/>
      <c r="BV728" s="106"/>
      <c r="BW728" s="106"/>
      <c r="BX728" s="106"/>
      <c r="BY728" s="106"/>
      <c r="BZ728" s="106"/>
      <c r="CA728" s="106"/>
      <c r="CB728" s="106"/>
      <c r="CC728" s="106"/>
      <c r="CD728" s="106"/>
      <c r="CE728" s="106"/>
      <c r="CF728" s="106"/>
      <c r="CG728" s="106"/>
      <c r="CH728" s="106"/>
      <c r="CI728" s="106"/>
      <c r="CJ728" s="106"/>
      <c r="CK728" s="106"/>
      <c r="CL728" s="106"/>
      <c r="CM728" s="106"/>
      <c r="CN728" s="106"/>
      <c r="CO728" s="106"/>
      <c r="CP728" s="106"/>
      <c r="CQ728" s="106"/>
      <c r="CR728" s="106"/>
      <c r="CS728" s="106"/>
      <c r="CT728" s="106"/>
      <c r="CU728" s="106"/>
      <c r="CV728" s="106"/>
      <c r="CW728" s="106"/>
      <c r="CX728" s="106"/>
      <c r="CY728" s="106"/>
      <c r="CZ728" s="106"/>
      <c r="DA728" s="106"/>
      <c r="DB728" s="106"/>
      <c r="DC728" s="106"/>
      <c r="DD728" s="106"/>
      <c r="DE728" s="106"/>
      <c r="DF728" s="106"/>
      <c r="DG728" s="106"/>
      <c r="DH728" s="106"/>
      <c r="DI728" s="106"/>
      <c r="DJ728" s="106"/>
      <c r="DK728" s="106"/>
      <c r="DL728" s="106"/>
      <c r="DM728" s="106"/>
      <c r="DN728" s="106"/>
      <c r="DO728" s="106"/>
      <c r="DP728" s="106"/>
      <c r="DQ728" s="106"/>
      <c r="DR728" s="106"/>
      <c r="DS728" s="106"/>
      <c r="DT728" s="106"/>
      <c r="DU728" s="106"/>
      <c r="DV728" s="106"/>
      <c r="DW728" s="106"/>
      <c r="DX728" s="106"/>
      <c r="DY728" s="106"/>
      <c r="DZ728" s="106"/>
      <c r="EA728" s="106"/>
      <c r="EB728" s="106"/>
      <c r="EC728" s="106"/>
      <c r="ED728" s="106"/>
      <c r="EE728" s="106"/>
      <c r="EF728" s="106"/>
      <c r="EG728" s="106"/>
      <c r="EH728" s="106"/>
      <c r="EI728" s="106"/>
      <c r="EJ728" s="106"/>
      <c r="EK728" s="106"/>
      <c r="EL728" s="106"/>
      <c r="EM728" s="106"/>
      <c r="EN728" s="106"/>
      <c r="EO728" s="106"/>
      <c r="EP728" s="106"/>
      <c r="EQ728" s="106"/>
      <c r="ER728" s="106"/>
      <c r="ES728" s="106"/>
      <c r="ET728" s="106"/>
      <c r="EU728" s="106"/>
      <c r="EV728" s="106"/>
      <c r="EW728" s="106"/>
      <c r="EX728" s="106"/>
      <c r="EY728" s="106"/>
      <c r="EZ728" s="106"/>
      <c r="FA728" s="106"/>
      <c r="FB728" s="106"/>
      <c r="FC728" s="106"/>
      <c r="FD728" s="106"/>
      <c r="FE728" s="106"/>
      <c r="FF728" s="106"/>
      <c r="FG728" s="106"/>
      <c r="FH728" s="106"/>
      <c r="FI728" s="106"/>
      <c r="FJ728" s="106"/>
      <c r="FK728" s="106"/>
      <c r="FL728" s="106"/>
      <c r="FM728" s="106"/>
      <c r="FN728" s="106"/>
      <c r="FO728" s="106"/>
      <c r="FP728" s="106"/>
      <c r="FQ728" s="106"/>
      <c r="FR728" s="106"/>
      <c r="FS728" s="106"/>
      <c r="FT728" s="106"/>
      <c r="FU728" s="106"/>
      <c r="FV728" s="106"/>
      <c r="FW728" s="106"/>
      <c r="FX728" s="106"/>
      <c r="FY728" s="106"/>
      <c r="FZ728" s="106"/>
      <c r="GA728" s="106"/>
      <c r="GB728" s="106"/>
      <c r="GC728" s="106"/>
      <c r="GD728" s="106"/>
      <c r="GE728" s="106"/>
      <c r="GF728" s="106"/>
      <c r="GG728" s="106"/>
      <c r="GH728" s="106"/>
      <c r="GI728" s="106"/>
      <c r="GJ728" s="106"/>
      <c r="GK728" s="106"/>
      <c r="GL728" s="106"/>
      <c r="GM728" s="106"/>
      <c r="GN728" s="106"/>
      <c r="GO728" s="106"/>
      <c r="GP728" s="106"/>
      <c r="GQ728" s="106"/>
      <c r="GR728" s="106"/>
      <c r="GS728" s="106"/>
      <c r="GT728" s="106"/>
      <c r="GU728" s="106"/>
      <c r="GV728" s="106"/>
      <c r="GW728" s="106"/>
      <c r="GX728" s="106"/>
      <c r="GY728" s="106"/>
      <c r="GZ728" s="106"/>
      <c r="HA728" s="106"/>
      <c r="HB728" s="106"/>
      <c r="HC728" s="106"/>
      <c r="HD728" s="106"/>
      <c r="HE728" s="106"/>
      <c r="HF728" s="106"/>
      <c r="HG728" s="106"/>
      <c r="HH728" s="106"/>
      <c r="HI728" s="106"/>
      <c r="HJ728" s="106"/>
      <c r="HK728" s="106"/>
      <c r="HL728" s="106"/>
      <c r="HM728" s="106"/>
      <c r="HN728" s="106"/>
      <c r="HO728" s="106"/>
      <c r="HP728" s="106"/>
      <c r="HQ728" s="106"/>
      <c r="HR728" s="106"/>
      <c r="HS728" s="106"/>
    </row>
    <row r="729" spans="1:244" s="107" customFormat="1" ht="12" customHeight="1">
      <c r="A729" s="99" t="s">
        <v>3177</v>
      </c>
      <c r="B729" s="99"/>
      <c r="C729" s="116" t="s">
        <v>3176</v>
      </c>
      <c r="D729" s="136"/>
      <c r="E729" s="58">
        <f>E730+E732+E734+E736</f>
        <v>29825.97</v>
      </c>
      <c r="F729" s="58">
        <f>F730+F732+F734+F736</f>
        <v>22400</v>
      </c>
      <c r="G729" s="58">
        <f>G730+G732+G734+G736</f>
        <v>23300</v>
      </c>
      <c r="H729" s="58">
        <f>H730+H732+H734+H736</f>
        <v>24200</v>
      </c>
      <c r="I729" s="58">
        <f>I730+I732+I734+I736</f>
        <v>25500</v>
      </c>
      <c r="HT729" s="106"/>
      <c r="HU729" s="106"/>
      <c r="HV729" s="106"/>
      <c r="HW729" s="106"/>
      <c r="HX729" s="106"/>
      <c r="HY729" s="106"/>
      <c r="HZ729" s="106"/>
      <c r="IA729" s="106"/>
      <c r="IB729" s="106"/>
      <c r="IC729" s="106"/>
      <c r="ID729" s="106"/>
      <c r="IE729" s="106"/>
      <c r="IF729" s="106"/>
      <c r="IG729" s="106"/>
      <c r="IH729" s="106"/>
      <c r="II729" s="106"/>
      <c r="IJ729" s="106"/>
    </row>
    <row r="730" spans="1:244" s="107" customFormat="1" ht="20.25" customHeight="1">
      <c r="A730" s="99" t="s">
        <v>3178</v>
      </c>
      <c r="B730" s="99"/>
      <c r="C730" s="116" t="s">
        <v>3179</v>
      </c>
      <c r="D730" s="136"/>
      <c r="E730" s="58">
        <f>E731</f>
        <v>27599</v>
      </c>
      <c r="F730" s="58">
        <f>F731</f>
        <v>22400</v>
      </c>
      <c r="G730" s="58">
        <f>G731</f>
        <v>23300</v>
      </c>
      <c r="H730" s="58">
        <f>H731</f>
        <v>24200</v>
      </c>
      <c r="I730" s="58">
        <f>I731</f>
        <v>25500</v>
      </c>
      <c r="HT730" s="106"/>
      <c r="HU730" s="106"/>
      <c r="HV730" s="106"/>
      <c r="HW730" s="106"/>
      <c r="HX730" s="106"/>
      <c r="HY730" s="106"/>
      <c r="HZ730" s="106"/>
      <c r="IA730" s="106"/>
      <c r="IB730" s="106"/>
      <c r="IC730" s="106"/>
      <c r="ID730" s="106"/>
      <c r="IE730" s="106"/>
      <c r="IF730" s="106"/>
      <c r="IG730" s="106"/>
      <c r="IH730" s="106"/>
      <c r="II730" s="106"/>
      <c r="IJ730" s="106"/>
    </row>
    <row r="731" spans="1:244" s="140" customFormat="1" ht="20.25" hidden="1" customHeight="1">
      <c r="A731" s="99" t="s">
        <v>3180</v>
      </c>
      <c r="B731" s="97"/>
      <c r="C731" s="117" t="s">
        <v>1395</v>
      </c>
      <c r="D731" s="136" t="s">
        <v>545</v>
      </c>
      <c r="E731" s="58">
        <v>27599</v>
      </c>
      <c r="F731" s="58">
        <v>22400</v>
      </c>
      <c r="G731" s="58">
        <v>23300</v>
      </c>
      <c r="H731" s="58">
        <v>24200</v>
      </c>
      <c r="I731" s="58">
        <v>25500</v>
      </c>
      <c r="HT731" s="138"/>
      <c r="HU731" s="138"/>
      <c r="HV731" s="138"/>
      <c r="HW731" s="138"/>
      <c r="HX731" s="138"/>
      <c r="HY731" s="138"/>
      <c r="HZ731" s="138"/>
      <c r="IA731" s="138"/>
      <c r="IB731" s="138"/>
      <c r="IC731" s="138"/>
      <c r="ID731" s="138"/>
      <c r="IE731" s="138"/>
      <c r="IF731" s="138"/>
      <c r="IG731" s="138"/>
      <c r="IH731" s="138"/>
      <c r="II731" s="138"/>
      <c r="IJ731" s="138"/>
    </row>
    <row r="732" spans="1:244" s="107" customFormat="1" ht="20.25" hidden="1" customHeight="1">
      <c r="A732" s="99" t="s">
        <v>3181</v>
      </c>
      <c r="B732" s="99"/>
      <c r="C732" s="116" t="s">
        <v>3182</v>
      </c>
      <c r="D732" s="136"/>
      <c r="E732" s="58">
        <f>E733</f>
        <v>0</v>
      </c>
      <c r="F732" s="58">
        <f>F733</f>
        <v>0</v>
      </c>
      <c r="G732" s="58">
        <f>G733</f>
        <v>0</v>
      </c>
      <c r="H732" s="58">
        <f>H733</f>
        <v>0</v>
      </c>
      <c r="I732" s="58">
        <f>I733</f>
        <v>0</v>
      </c>
      <c r="HT732" s="106"/>
      <c r="HU732" s="106"/>
      <c r="HV732" s="106"/>
      <c r="HW732" s="106"/>
      <c r="HX732" s="106"/>
      <c r="HY732" s="106"/>
      <c r="HZ732" s="106"/>
      <c r="IA732" s="106"/>
      <c r="IB732" s="106"/>
      <c r="IC732" s="106"/>
      <c r="ID732" s="106"/>
      <c r="IE732" s="106"/>
      <c r="IF732" s="106"/>
      <c r="IG732" s="106"/>
      <c r="IH732" s="106"/>
      <c r="II732" s="106"/>
      <c r="IJ732" s="106"/>
    </row>
    <row r="733" spans="1:244" s="107" customFormat="1" ht="20.25" hidden="1" customHeight="1">
      <c r="A733" s="99" t="s">
        <v>3183</v>
      </c>
      <c r="B733" s="97"/>
      <c r="C733" s="117" t="s">
        <v>1395</v>
      </c>
      <c r="D733" s="136" t="s">
        <v>545</v>
      </c>
      <c r="E733" s="58">
        <v>0</v>
      </c>
      <c r="F733" s="58"/>
      <c r="G733" s="58"/>
      <c r="H733" s="58"/>
      <c r="I733" s="58"/>
      <c r="HT733" s="106"/>
      <c r="HU733" s="106"/>
      <c r="HV733" s="106"/>
      <c r="HW733" s="106"/>
      <c r="HX733" s="106"/>
      <c r="HY733" s="106"/>
      <c r="HZ733" s="106"/>
      <c r="IA733" s="106"/>
      <c r="IB733" s="106"/>
      <c r="IC733" s="106"/>
      <c r="ID733" s="106"/>
      <c r="IE733" s="106"/>
      <c r="IF733" s="106"/>
      <c r="IG733" s="106"/>
      <c r="IH733" s="106"/>
      <c r="II733" s="106"/>
      <c r="IJ733" s="106"/>
    </row>
    <row r="734" spans="1:244" s="107" customFormat="1" ht="20.25" hidden="1" customHeight="1">
      <c r="A734" s="99" t="s">
        <v>3184</v>
      </c>
      <c r="B734" s="99"/>
      <c r="C734" s="116" t="s">
        <v>3185</v>
      </c>
      <c r="D734" s="136"/>
      <c r="E734" s="58">
        <f>E735</f>
        <v>1488.73</v>
      </c>
      <c r="F734" s="58">
        <f>F735</f>
        <v>0</v>
      </c>
      <c r="G734" s="58">
        <f>G735</f>
        <v>0</v>
      </c>
      <c r="H734" s="58">
        <f>H735</f>
        <v>0</v>
      </c>
      <c r="I734" s="58">
        <f>I735</f>
        <v>0</v>
      </c>
      <c r="HT734" s="106"/>
      <c r="HU734" s="106"/>
      <c r="HV734" s="106"/>
      <c r="HW734" s="106"/>
      <c r="HX734" s="106"/>
      <c r="HY734" s="106"/>
      <c r="HZ734" s="106"/>
      <c r="IA734" s="106"/>
      <c r="IB734" s="106"/>
      <c r="IC734" s="106"/>
      <c r="ID734" s="106"/>
      <c r="IE734" s="106"/>
      <c r="IF734" s="106"/>
      <c r="IG734" s="106"/>
      <c r="IH734" s="106"/>
      <c r="II734" s="106"/>
      <c r="IJ734" s="106"/>
    </row>
    <row r="735" spans="1:244" s="107" customFormat="1" ht="20.25" hidden="1" customHeight="1">
      <c r="A735" s="99" t="s">
        <v>3186</v>
      </c>
      <c r="B735" s="97"/>
      <c r="C735" s="117" t="s">
        <v>1395</v>
      </c>
      <c r="D735" s="136" t="s">
        <v>545</v>
      </c>
      <c r="E735" s="58">
        <v>1488.73</v>
      </c>
      <c r="F735" s="58"/>
      <c r="G735" s="58"/>
      <c r="H735" s="58"/>
      <c r="I735" s="58"/>
      <c r="HT735" s="106"/>
      <c r="HU735" s="106"/>
      <c r="HV735" s="106"/>
      <c r="HW735" s="106"/>
      <c r="HX735" s="106"/>
      <c r="HY735" s="106"/>
      <c r="HZ735" s="106"/>
      <c r="IA735" s="106"/>
      <c r="IB735" s="106"/>
      <c r="IC735" s="106"/>
      <c r="ID735" s="106"/>
      <c r="IE735" s="106"/>
      <c r="IF735" s="106"/>
      <c r="IG735" s="106"/>
      <c r="IH735" s="106"/>
      <c r="II735" s="106"/>
      <c r="IJ735" s="106"/>
    </row>
    <row r="736" spans="1:244" s="107" customFormat="1" ht="20.25" hidden="1" customHeight="1">
      <c r="A736" s="99" t="s">
        <v>3187</v>
      </c>
      <c r="B736" s="99"/>
      <c r="C736" s="116" t="s">
        <v>3188</v>
      </c>
      <c r="D736" s="136"/>
      <c r="E736" s="58">
        <f>E737</f>
        <v>738.24</v>
      </c>
      <c r="F736" s="58">
        <f>F737</f>
        <v>0</v>
      </c>
      <c r="G736" s="58">
        <f>G737</f>
        <v>0</v>
      </c>
      <c r="H736" s="58">
        <f>H737</f>
        <v>0</v>
      </c>
      <c r="I736" s="58">
        <f>I737</f>
        <v>0</v>
      </c>
      <c r="HT736" s="106"/>
      <c r="HU736" s="106"/>
      <c r="HV736" s="106"/>
      <c r="HW736" s="106"/>
      <c r="HX736" s="106"/>
      <c r="HY736" s="106"/>
      <c r="HZ736" s="106"/>
      <c r="IA736" s="106"/>
      <c r="IB736" s="106"/>
      <c r="IC736" s="106"/>
      <c r="ID736" s="106"/>
      <c r="IE736" s="106"/>
      <c r="IF736" s="106"/>
      <c r="IG736" s="106"/>
      <c r="IH736" s="106"/>
      <c r="II736" s="106"/>
      <c r="IJ736" s="106"/>
    </row>
    <row r="737" spans="1:244" s="107" customFormat="1" ht="21.75" hidden="1" customHeight="1">
      <c r="A737" s="99" t="s">
        <v>3189</v>
      </c>
      <c r="B737" s="97"/>
      <c r="C737" s="117" t="s">
        <v>1395</v>
      </c>
      <c r="D737" s="136" t="s">
        <v>545</v>
      </c>
      <c r="E737" s="58">
        <v>738.24</v>
      </c>
      <c r="F737" s="58"/>
      <c r="G737" s="58"/>
      <c r="H737" s="58"/>
      <c r="I737" s="58"/>
      <c r="HT737" s="106"/>
      <c r="HU737" s="106"/>
      <c r="HV737" s="106"/>
      <c r="HW737" s="106"/>
      <c r="HX737" s="106"/>
      <c r="HY737" s="106"/>
      <c r="HZ737" s="106"/>
      <c r="IA737" s="106"/>
      <c r="IB737" s="106"/>
      <c r="IC737" s="106"/>
      <c r="ID737" s="106"/>
      <c r="IE737" s="106"/>
      <c r="IF737" s="106"/>
      <c r="IG737" s="106"/>
      <c r="IH737" s="106"/>
      <c r="II737" s="106"/>
      <c r="IJ737" s="106"/>
    </row>
    <row r="738" spans="1:244">
      <c r="A738" s="125" t="s">
        <v>3190</v>
      </c>
      <c r="B738" s="125"/>
      <c r="C738" s="126" t="s">
        <v>3191</v>
      </c>
      <c r="D738" s="131"/>
      <c r="E738" s="128">
        <f>E739+E785+E790</f>
        <v>16909970.100000001</v>
      </c>
      <c r="F738" s="128">
        <f>F739+F785+F790</f>
        <v>33793295.299999997</v>
      </c>
      <c r="G738" s="128">
        <f>G739+G785+G790</f>
        <v>4300714.3600000003</v>
      </c>
      <c r="H738" s="128">
        <f>H739+H785+H790</f>
        <v>0</v>
      </c>
      <c r="I738" s="128">
        <f>I739+I785+I790</f>
        <v>0</v>
      </c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106"/>
      <c r="AJ738" s="106"/>
      <c r="AK738" s="106"/>
      <c r="AL738" s="106"/>
      <c r="AM738" s="106"/>
      <c r="AN738" s="106"/>
      <c r="AO738" s="106"/>
      <c r="AP738" s="106"/>
      <c r="AQ738" s="106"/>
      <c r="AR738" s="106"/>
      <c r="AS738" s="106"/>
      <c r="AT738" s="106"/>
      <c r="AU738" s="106"/>
      <c r="AV738" s="106"/>
      <c r="AW738" s="106"/>
      <c r="AX738" s="106"/>
      <c r="AY738" s="106"/>
      <c r="AZ738" s="106"/>
      <c r="BA738" s="106"/>
      <c r="BB738" s="106"/>
      <c r="BC738" s="106"/>
      <c r="BD738" s="106"/>
      <c r="BE738" s="106"/>
      <c r="BF738" s="106"/>
      <c r="BG738" s="106"/>
      <c r="BH738" s="106"/>
      <c r="BI738" s="106"/>
      <c r="BJ738" s="106"/>
      <c r="BK738" s="106"/>
      <c r="BL738" s="106"/>
      <c r="BM738" s="106"/>
      <c r="BN738" s="106"/>
      <c r="BO738" s="106"/>
      <c r="BP738" s="106"/>
      <c r="BQ738" s="106"/>
      <c r="BR738" s="106"/>
      <c r="BS738" s="106"/>
      <c r="BT738" s="106"/>
      <c r="BU738" s="106"/>
      <c r="BV738" s="106"/>
      <c r="BW738" s="106"/>
      <c r="BX738" s="106"/>
      <c r="BY738" s="106"/>
      <c r="BZ738" s="106"/>
      <c r="CA738" s="106"/>
      <c r="CB738" s="106"/>
      <c r="CC738" s="106"/>
      <c r="CD738" s="106"/>
      <c r="CE738" s="106"/>
      <c r="CF738" s="106"/>
      <c r="CG738" s="106"/>
      <c r="CH738" s="106"/>
      <c r="CI738" s="106"/>
      <c r="CJ738" s="106"/>
      <c r="CK738" s="106"/>
      <c r="CL738" s="106"/>
      <c r="CM738" s="106"/>
      <c r="CN738" s="106"/>
      <c r="CO738" s="106"/>
      <c r="CP738" s="106"/>
      <c r="CQ738" s="106"/>
      <c r="CR738" s="106"/>
      <c r="CS738" s="106"/>
      <c r="CT738" s="106"/>
      <c r="CU738" s="106"/>
      <c r="CV738" s="106"/>
      <c r="CW738" s="106"/>
      <c r="CX738" s="106"/>
      <c r="CY738" s="106"/>
      <c r="CZ738" s="106"/>
      <c r="DA738" s="106"/>
      <c r="DB738" s="106"/>
      <c r="DC738" s="106"/>
      <c r="DD738" s="106"/>
      <c r="DE738" s="106"/>
      <c r="DF738" s="106"/>
      <c r="DG738" s="106"/>
      <c r="DH738" s="106"/>
      <c r="DI738" s="106"/>
      <c r="DJ738" s="106"/>
      <c r="DK738" s="106"/>
      <c r="DL738" s="106"/>
      <c r="DM738" s="106"/>
      <c r="DN738" s="106"/>
      <c r="DO738" s="106"/>
      <c r="DP738" s="106"/>
      <c r="DQ738" s="106"/>
      <c r="DR738" s="106"/>
      <c r="DS738" s="106"/>
      <c r="DT738" s="106"/>
      <c r="DU738" s="106"/>
      <c r="DV738" s="106"/>
      <c r="DW738" s="106"/>
      <c r="DX738" s="106"/>
      <c r="DY738" s="106"/>
      <c r="DZ738" s="106"/>
      <c r="EA738" s="106"/>
      <c r="EB738" s="106"/>
      <c r="EC738" s="106"/>
      <c r="ED738" s="106"/>
      <c r="EE738" s="106"/>
      <c r="EF738" s="106"/>
      <c r="EG738" s="106"/>
      <c r="EH738" s="106"/>
      <c r="EI738" s="106"/>
      <c r="EJ738" s="106"/>
      <c r="EK738" s="106"/>
      <c r="EL738" s="106"/>
      <c r="EM738" s="106"/>
      <c r="EN738" s="106"/>
      <c r="EO738" s="106"/>
      <c r="EP738" s="106"/>
      <c r="EQ738" s="106"/>
      <c r="ER738" s="106"/>
      <c r="ES738" s="106"/>
      <c r="ET738" s="106"/>
      <c r="EU738" s="106"/>
      <c r="EV738" s="106"/>
      <c r="EW738" s="106"/>
      <c r="EX738" s="106"/>
      <c r="EY738" s="106"/>
      <c r="EZ738" s="106"/>
      <c r="FA738" s="106"/>
      <c r="FB738" s="106"/>
      <c r="FC738" s="106"/>
      <c r="FD738" s="106"/>
      <c r="FE738" s="106"/>
      <c r="FF738" s="106"/>
      <c r="FG738" s="106"/>
      <c r="FH738" s="106"/>
      <c r="FI738" s="106"/>
      <c r="FJ738" s="106"/>
      <c r="FK738" s="106"/>
      <c r="FL738" s="106"/>
      <c r="FM738" s="106"/>
      <c r="FN738" s="106"/>
      <c r="FO738" s="106"/>
      <c r="FP738" s="106"/>
      <c r="FQ738" s="106"/>
      <c r="FR738" s="106"/>
      <c r="FS738" s="106"/>
      <c r="FT738" s="106"/>
      <c r="FU738" s="106"/>
      <c r="FV738" s="106"/>
      <c r="FW738" s="106"/>
      <c r="FX738" s="106"/>
      <c r="FY738" s="106"/>
      <c r="FZ738" s="106"/>
      <c r="GA738" s="106"/>
      <c r="GB738" s="106"/>
      <c r="GC738" s="106"/>
      <c r="GD738" s="106"/>
      <c r="GE738" s="106"/>
      <c r="GF738" s="106"/>
      <c r="GG738" s="106"/>
      <c r="GH738" s="106"/>
      <c r="GI738" s="106"/>
      <c r="GJ738" s="106"/>
      <c r="GK738" s="106"/>
      <c r="GL738" s="106"/>
      <c r="GM738" s="106"/>
      <c r="GN738" s="106"/>
      <c r="GO738" s="106"/>
      <c r="GP738" s="106"/>
      <c r="GQ738" s="106"/>
      <c r="GR738" s="106"/>
      <c r="GS738" s="106"/>
      <c r="GT738" s="106"/>
      <c r="GU738" s="106"/>
      <c r="GV738" s="106"/>
      <c r="GW738" s="106"/>
      <c r="GX738" s="106"/>
      <c r="GY738" s="106"/>
      <c r="GZ738" s="106"/>
      <c r="HA738" s="106"/>
      <c r="HB738" s="106"/>
      <c r="HC738" s="106"/>
      <c r="HD738" s="106"/>
      <c r="HE738" s="106"/>
      <c r="HF738" s="106"/>
      <c r="HG738" s="106"/>
      <c r="HH738" s="106"/>
      <c r="HI738" s="106"/>
      <c r="HJ738" s="106"/>
      <c r="HK738" s="106"/>
      <c r="HL738" s="106"/>
      <c r="HM738" s="106"/>
      <c r="HN738" s="106"/>
      <c r="HO738" s="106"/>
      <c r="HP738" s="106"/>
      <c r="HQ738" s="106"/>
      <c r="HR738" s="106"/>
      <c r="HS738" s="106"/>
    </row>
    <row r="739" spans="1:244">
      <c r="A739" s="129" t="s">
        <v>3192</v>
      </c>
      <c r="B739" s="129"/>
      <c r="C739" s="130" t="s">
        <v>2584</v>
      </c>
      <c r="D739" s="131"/>
      <c r="E739" s="128">
        <f>E740</f>
        <v>4480767.6500000004</v>
      </c>
      <c r="F739" s="128">
        <f>F740</f>
        <v>30419428</v>
      </c>
      <c r="G739" s="128">
        <f>G740</f>
        <v>4300714.3600000003</v>
      </c>
      <c r="H739" s="128">
        <f>H740</f>
        <v>0</v>
      </c>
      <c r="I739" s="128">
        <f>I740</f>
        <v>0</v>
      </c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106"/>
      <c r="AJ739" s="106"/>
      <c r="AK739" s="106"/>
      <c r="AL739" s="106"/>
      <c r="AM739" s="106"/>
      <c r="AN739" s="106"/>
      <c r="AO739" s="106"/>
      <c r="AP739" s="106"/>
      <c r="AQ739" s="106"/>
      <c r="AR739" s="106"/>
      <c r="AS739" s="106"/>
      <c r="AT739" s="106"/>
      <c r="AU739" s="106"/>
      <c r="AV739" s="106"/>
      <c r="AW739" s="106"/>
      <c r="AX739" s="106"/>
      <c r="AY739" s="106"/>
      <c r="AZ739" s="106"/>
      <c r="BA739" s="106"/>
      <c r="BB739" s="106"/>
      <c r="BC739" s="106"/>
      <c r="BD739" s="106"/>
      <c r="BE739" s="106"/>
      <c r="BF739" s="106"/>
      <c r="BG739" s="106"/>
      <c r="BH739" s="106"/>
      <c r="BI739" s="106"/>
      <c r="BJ739" s="106"/>
      <c r="BK739" s="106"/>
      <c r="BL739" s="106"/>
      <c r="BM739" s="106"/>
      <c r="BN739" s="106"/>
      <c r="BO739" s="106"/>
      <c r="BP739" s="106"/>
      <c r="BQ739" s="106"/>
      <c r="BR739" s="106"/>
      <c r="BS739" s="106"/>
      <c r="BT739" s="106"/>
      <c r="BU739" s="106"/>
      <c r="BV739" s="106"/>
      <c r="BW739" s="106"/>
      <c r="BX739" s="106"/>
      <c r="BY739" s="106"/>
      <c r="BZ739" s="106"/>
      <c r="CA739" s="106"/>
      <c r="CB739" s="106"/>
      <c r="CC739" s="106"/>
      <c r="CD739" s="106"/>
      <c r="CE739" s="106"/>
      <c r="CF739" s="106"/>
      <c r="CG739" s="106"/>
      <c r="CH739" s="106"/>
      <c r="CI739" s="106"/>
      <c r="CJ739" s="106"/>
      <c r="CK739" s="106"/>
      <c r="CL739" s="106"/>
      <c r="CM739" s="106"/>
      <c r="CN739" s="106"/>
      <c r="CO739" s="106"/>
      <c r="CP739" s="106"/>
      <c r="CQ739" s="106"/>
      <c r="CR739" s="106"/>
      <c r="CS739" s="106"/>
      <c r="CT739" s="106"/>
      <c r="CU739" s="106"/>
      <c r="CV739" s="106"/>
      <c r="CW739" s="106"/>
      <c r="CX739" s="106"/>
      <c r="CY739" s="106"/>
      <c r="CZ739" s="106"/>
      <c r="DA739" s="106"/>
      <c r="DB739" s="106"/>
      <c r="DC739" s="106"/>
      <c r="DD739" s="106"/>
      <c r="DE739" s="106"/>
      <c r="DF739" s="106"/>
      <c r="DG739" s="106"/>
      <c r="DH739" s="106"/>
      <c r="DI739" s="106"/>
      <c r="DJ739" s="106"/>
      <c r="DK739" s="106"/>
      <c r="DL739" s="106"/>
      <c r="DM739" s="106"/>
      <c r="DN739" s="106"/>
      <c r="DO739" s="106"/>
      <c r="DP739" s="106"/>
      <c r="DQ739" s="106"/>
      <c r="DR739" s="106"/>
      <c r="DS739" s="106"/>
      <c r="DT739" s="106"/>
      <c r="DU739" s="106"/>
      <c r="DV739" s="106"/>
      <c r="DW739" s="106"/>
      <c r="DX739" s="106"/>
      <c r="DY739" s="106"/>
      <c r="DZ739" s="106"/>
      <c r="EA739" s="106"/>
      <c r="EB739" s="106"/>
      <c r="EC739" s="106"/>
      <c r="ED739" s="106"/>
      <c r="EE739" s="106"/>
      <c r="EF739" s="106"/>
      <c r="EG739" s="106"/>
      <c r="EH739" s="106"/>
      <c r="EI739" s="106"/>
      <c r="EJ739" s="106"/>
      <c r="EK739" s="106"/>
      <c r="EL739" s="106"/>
      <c r="EM739" s="106"/>
      <c r="EN739" s="106"/>
      <c r="EO739" s="106"/>
      <c r="EP739" s="106"/>
      <c r="EQ739" s="106"/>
      <c r="ER739" s="106"/>
      <c r="ES739" s="106"/>
      <c r="ET739" s="106"/>
      <c r="EU739" s="106"/>
      <c r="EV739" s="106"/>
      <c r="EW739" s="106"/>
      <c r="EX739" s="106"/>
      <c r="EY739" s="106"/>
      <c r="EZ739" s="106"/>
      <c r="FA739" s="106"/>
      <c r="FB739" s="106"/>
      <c r="FC739" s="106"/>
      <c r="FD739" s="106"/>
      <c r="FE739" s="106"/>
      <c r="FF739" s="106"/>
      <c r="FG739" s="106"/>
      <c r="FH739" s="106"/>
      <c r="FI739" s="106"/>
      <c r="FJ739" s="106"/>
      <c r="FK739" s="106"/>
      <c r="FL739" s="106"/>
      <c r="FM739" s="106"/>
      <c r="FN739" s="106"/>
      <c r="FO739" s="106"/>
      <c r="FP739" s="106"/>
      <c r="FQ739" s="106"/>
      <c r="FR739" s="106"/>
      <c r="FS739" s="106"/>
      <c r="FT739" s="106"/>
      <c r="FU739" s="106"/>
      <c r="FV739" s="106"/>
      <c r="FW739" s="106"/>
      <c r="FX739" s="106"/>
      <c r="FY739" s="106"/>
      <c r="FZ739" s="106"/>
      <c r="GA739" s="106"/>
      <c r="GB739" s="106"/>
      <c r="GC739" s="106"/>
      <c r="GD739" s="106"/>
      <c r="GE739" s="106"/>
      <c r="GF739" s="106"/>
      <c r="GG739" s="106"/>
      <c r="GH739" s="106"/>
      <c r="GI739" s="106"/>
      <c r="GJ739" s="106"/>
      <c r="GK739" s="106"/>
      <c r="GL739" s="106"/>
      <c r="GM739" s="106"/>
      <c r="GN739" s="106"/>
      <c r="GO739" s="106"/>
      <c r="GP739" s="106"/>
      <c r="GQ739" s="106"/>
      <c r="GR739" s="106"/>
      <c r="GS739" s="106"/>
      <c r="GT739" s="106"/>
      <c r="GU739" s="106"/>
      <c r="GV739" s="106"/>
      <c r="GW739" s="106"/>
      <c r="GX739" s="106"/>
      <c r="GY739" s="106"/>
      <c r="GZ739" s="106"/>
      <c r="HA739" s="106"/>
      <c r="HB739" s="106"/>
      <c r="HC739" s="106"/>
      <c r="HD739" s="106"/>
      <c r="HE739" s="106"/>
      <c r="HF739" s="106"/>
      <c r="HG739" s="106"/>
      <c r="HH739" s="106"/>
      <c r="HI739" s="106"/>
      <c r="HJ739" s="106"/>
      <c r="HK739" s="106"/>
      <c r="HL739" s="106"/>
      <c r="HM739" s="106"/>
      <c r="HN739" s="106"/>
      <c r="HO739" s="106"/>
      <c r="HP739" s="106"/>
      <c r="HQ739" s="106"/>
      <c r="HR739" s="106"/>
      <c r="HS739" s="106"/>
    </row>
    <row r="740" spans="1:244" s="107" customFormat="1" ht="12" customHeight="1">
      <c r="A740" s="99" t="s">
        <v>3193</v>
      </c>
      <c r="B740" s="99"/>
      <c r="C740" s="116" t="s">
        <v>751</v>
      </c>
      <c r="D740" s="136"/>
      <c r="E740" s="58">
        <f>E741+E746+E750+E764</f>
        <v>4480767.6500000004</v>
      </c>
      <c r="F740" s="58">
        <f>F750</f>
        <v>30419428</v>
      </c>
      <c r="G740" s="58">
        <f>G750</f>
        <v>4300714.3600000003</v>
      </c>
      <c r="H740" s="58">
        <f>H750</f>
        <v>0</v>
      </c>
      <c r="I740" s="58">
        <f>I750</f>
        <v>0</v>
      </c>
      <c r="HT740" s="106"/>
      <c r="HU740" s="106"/>
      <c r="HV740" s="106"/>
      <c r="HW740" s="106"/>
      <c r="HX740" s="106"/>
      <c r="HY740" s="106"/>
      <c r="HZ740" s="106"/>
      <c r="IA740" s="106"/>
      <c r="IB740" s="106"/>
      <c r="IC740" s="106"/>
      <c r="ID740" s="106"/>
      <c r="IE740" s="106"/>
      <c r="IF740" s="106"/>
      <c r="IG740" s="106"/>
      <c r="IH740" s="106"/>
      <c r="II740" s="106"/>
      <c r="IJ740" s="106"/>
    </row>
    <row r="741" spans="1:244" s="107" customFormat="1" ht="21" customHeight="1">
      <c r="A741" s="99" t="s">
        <v>3194</v>
      </c>
      <c r="B741" s="99"/>
      <c r="C741" s="116" t="s">
        <v>3195</v>
      </c>
      <c r="D741" s="136"/>
      <c r="E741" s="58">
        <f>E742</f>
        <v>680000</v>
      </c>
      <c r="F741" s="58"/>
      <c r="G741" s="58"/>
      <c r="H741" s="58"/>
      <c r="I741" s="58"/>
      <c r="HT741" s="106"/>
      <c r="HU741" s="106"/>
      <c r="HV741" s="106"/>
      <c r="HW741" s="106"/>
      <c r="HX741" s="106"/>
      <c r="HY741" s="106"/>
      <c r="HZ741" s="106"/>
      <c r="IA741" s="106"/>
      <c r="IB741" s="106"/>
      <c r="IC741" s="106"/>
      <c r="ID741" s="106"/>
      <c r="IE741" s="106"/>
      <c r="IF741" s="106"/>
      <c r="IG741" s="106"/>
      <c r="IH741" s="106"/>
      <c r="II741" s="106"/>
      <c r="IJ741" s="106"/>
    </row>
    <row r="742" spans="1:244" s="107" customFormat="1" ht="21" hidden="1" customHeight="1">
      <c r="A742" s="99" t="s">
        <v>3196</v>
      </c>
      <c r="B742" s="99"/>
      <c r="C742" s="116" t="s">
        <v>3195</v>
      </c>
      <c r="D742" s="136"/>
      <c r="E742" s="58">
        <f>E743</f>
        <v>680000</v>
      </c>
      <c r="F742" s="58"/>
      <c r="G742" s="58"/>
      <c r="H742" s="58"/>
      <c r="I742" s="58"/>
      <c r="HT742" s="106"/>
      <c r="HU742" s="106"/>
      <c r="HV742" s="106"/>
      <c r="HW742" s="106"/>
      <c r="HX742" s="106"/>
      <c r="HY742" s="106"/>
      <c r="HZ742" s="106"/>
      <c r="IA742" s="106"/>
      <c r="IB742" s="106"/>
      <c r="IC742" s="106"/>
      <c r="ID742" s="106"/>
      <c r="IE742" s="106"/>
      <c r="IF742" s="106"/>
      <c r="IG742" s="106"/>
      <c r="IH742" s="106"/>
      <c r="II742" s="106"/>
      <c r="IJ742" s="106"/>
    </row>
    <row r="743" spans="1:244" s="107" customFormat="1" ht="21" hidden="1" customHeight="1">
      <c r="A743" s="191" t="s">
        <v>3197</v>
      </c>
      <c r="B743" s="193"/>
      <c r="C743" s="116" t="s">
        <v>3198</v>
      </c>
      <c r="D743" s="136"/>
      <c r="E743" s="58">
        <f>E744+E745</f>
        <v>680000</v>
      </c>
      <c r="F743" s="58"/>
      <c r="G743" s="58"/>
      <c r="H743" s="58"/>
      <c r="I743" s="58"/>
      <c r="HT743" s="106"/>
      <c r="HU743" s="106"/>
      <c r="HV743" s="106"/>
      <c r="HW743" s="106"/>
      <c r="HX743" s="106"/>
      <c r="HY743" s="106"/>
      <c r="HZ743" s="106"/>
      <c r="IA743" s="106"/>
      <c r="IB743" s="106"/>
      <c r="IC743" s="106"/>
      <c r="ID743" s="106"/>
      <c r="IE743" s="106"/>
      <c r="IF743" s="106"/>
      <c r="IG743" s="106"/>
      <c r="IH743" s="106"/>
      <c r="II743" s="106"/>
      <c r="IJ743" s="106"/>
    </row>
    <row r="744" spans="1:244" s="107" customFormat="1" ht="21" hidden="1" customHeight="1">
      <c r="A744" s="97" t="s">
        <v>3199</v>
      </c>
      <c r="B744" s="97"/>
      <c r="C744" s="117" t="s">
        <v>3200</v>
      </c>
      <c r="D744" s="136" t="s">
        <v>385</v>
      </c>
      <c r="E744" s="58">
        <v>600000</v>
      </c>
      <c r="F744" s="58"/>
      <c r="G744" s="58"/>
      <c r="H744" s="58"/>
      <c r="I744" s="58"/>
      <c r="HT744" s="106"/>
      <c r="HU744" s="106"/>
      <c r="HV744" s="106"/>
      <c r="HW744" s="106"/>
      <c r="HX744" s="106"/>
      <c r="HY744" s="106"/>
      <c r="HZ744" s="106"/>
      <c r="IA744" s="106"/>
      <c r="IB744" s="106"/>
      <c r="IC744" s="106"/>
      <c r="ID744" s="106"/>
      <c r="IE744" s="106"/>
      <c r="IF744" s="106"/>
      <c r="IG744" s="106"/>
      <c r="IH744" s="106"/>
      <c r="II744" s="106"/>
      <c r="IJ744" s="106"/>
    </row>
    <row r="745" spans="1:244" s="107" customFormat="1" ht="21" hidden="1" customHeight="1">
      <c r="A745" s="97" t="s">
        <v>3201</v>
      </c>
      <c r="B745" s="97"/>
      <c r="C745" s="117" t="s">
        <v>3202</v>
      </c>
      <c r="D745" s="136" t="s">
        <v>385</v>
      </c>
      <c r="E745" s="58">
        <v>80000</v>
      </c>
      <c r="F745" s="58"/>
      <c r="G745" s="58"/>
      <c r="H745" s="58"/>
      <c r="I745" s="58"/>
      <c r="HT745" s="106"/>
      <c r="HU745" s="106"/>
      <c r="HV745" s="106"/>
      <c r="HW745" s="106"/>
      <c r="HX745" s="106"/>
      <c r="HY745" s="106"/>
      <c r="HZ745" s="106"/>
      <c r="IA745" s="106"/>
      <c r="IB745" s="106"/>
      <c r="IC745" s="106"/>
      <c r="ID745" s="106"/>
      <c r="IE745" s="106"/>
      <c r="IF745" s="106"/>
      <c r="IG745" s="106"/>
      <c r="IH745" s="106"/>
      <c r="II745" s="106"/>
      <c r="IJ745" s="106"/>
    </row>
    <row r="746" spans="1:244" s="107" customFormat="1" ht="21.75" customHeight="1">
      <c r="A746" s="99" t="s">
        <v>3203</v>
      </c>
      <c r="B746" s="99"/>
      <c r="C746" s="116" t="s">
        <v>3204</v>
      </c>
      <c r="D746" s="136"/>
      <c r="E746" s="58">
        <f>E747</f>
        <v>345470.38</v>
      </c>
      <c r="F746" s="58"/>
      <c r="G746" s="58">
        <f>SUM(G747+G760)</f>
        <v>4544464.3600000003</v>
      </c>
      <c r="H746" s="58">
        <f>SUM(H747+H760)</f>
        <v>0</v>
      </c>
      <c r="I746" s="58">
        <f>SUM(I747+I760)</f>
        <v>0</v>
      </c>
      <c r="HT746" s="106"/>
      <c r="HU746" s="106"/>
      <c r="HV746" s="106"/>
      <c r="HW746" s="106"/>
      <c r="HX746" s="106"/>
      <c r="HY746" s="106"/>
      <c r="HZ746" s="106"/>
      <c r="IA746" s="106"/>
      <c r="IB746" s="106"/>
      <c r="IC746" s="106"/>
      <c r="ID746" s="106"/>
      <c r="IE746" s="106"/>
      <c r="IF746" s="106"/>
      <c r="IG746" s="106"/>
      <c r="IH746" s="106"/>
      <c r="II746" s="106"/>
      <c r="IJ746" s="106"/>
    </row>
    <row r="747" spans="1:244" s="145" customFormat="1" ht="21" customHeight="1">
      <c r="A747" s="99" t="s">
        <v>3205</v>
      </c>
      <c r="B747" s="99"/>
      <c r="C747" s="116" t="s">
        <v>3204</v>
      </c>
      <c r="D747" s="136"/>
      <c r="E747" s="58">
        <f>E748</f>
        <v>345470.38</v>
      </c>
      <c r="F747" s="58"/>
      <c r="G747" s="58">
        <f>G748</f>
        <v>4300714.3600000003</v>
      </c>
      <c r="H747" s="58">
        <f>H748</f>
        <v>0</v>
      </c>
      <c r="I747" s="58">
        <f>I748</f>
        <v>0</v>
      </c>
      <c r="HT747" s="108"/>
      <c r="HU747" s="108"/>
      <c r="HV747" s="108"/>
      <c r="HW747" s="108"/>
      <c r="HX747" s="108"/>
      <c r="HY747" s="108"/>
      <c r="HZ747" s="108"/>
      <c r="IA747" s="108"/>
      <c r="IB747" s="108"/>
      <c r="IC747" s="108"/>
      <c r="ID747" s="108"/>
      <c r="IE747" s="108"/>
      <c r="IF747" s="108"/>
      <c r="IG747" s="108"/>
      <c r="IH747" s="108"/>
      <c r="II747" s="108"/>
      <c r="IJ747" s="108"/>
    </row>
    <row r="748" spans="1:244" s="193" customFormat="1" ht="27.75" customHeight="1">
      <c r="A748" s="191" t="s">
        <v>3206</v>
      </c>
      <c r="C748" s="192" t="s">
        <v>3207</v>
      </c>
      <c r="D748" s="136"/>
      <c r="E748" s="58">
        <f>E749</f>
        <v>345470.38</v>
      </c>
      <c r="F748" s="58"/>
      <c r="G748" s="58">
        <f>SUM(G749:G750)</f>
        <v>4300714.3600000003</v>
      </c>
      <c r="H748" s="58">
        <f>SUM(H749:H750)</f>
        <v>0</v>
      </c>
      <c r="I748" s="58">
        <f>SUM(I749:I750)</f>
        <v>0</v>
      </c>
      <c r="HT748" s="108"/>
      <c r="HU748" s="108"/>
      <c r="HV748" s="108"/>
      <c r="HW748" s="108"/>
      <c r="HX748" s="108"/>
      <c r="HY748" s="108"/>
      <c r="HZ748" s="108"/>
      <c r="IA748" s="108"/>
      <c r="IB748" s="108"/>
      <c r="IC748" s="108"/>
      <c r="ID748" s="108"/>
      <c r="IE748" s="108"/>
      <c r="IF748" s="108"/>
      <c r="IG748" s="108"/>
      <c r="IH748" s="108"/>
      <c r="II748" s="108"/>
      <c r="IJ748" s="108"/>
    </row>
    <row r="749" spans="1:244" s="20" customFormat="1" ht="12.75" customHeight="1">
      <c r="A749" s="97" t="s">
        <v>3208</v>
      </c>
      <c r="B749" s="97"/>
      <c r="C749" s="117" t="s">
        <v>3209</v>
      </c>
      <c r="D749" s="136" t="s">
        <v>3210</v>
      </c>
      <c r="E749" s="60">
        <v>345470.38</v>
      </c>
      <c r="F749" s="60"/>
      <c r="G749" s="60"/>
      <c r="H749" s="60"/>
      <c r="I749" s="60"/>
      <c r="HT749" s="106"/>
      <c r="HU749" s="106"/>
      <c r="HV749" s="106"/>
      <c r="HW749" s="106"/>
      <c r="HX749" s="106"/>
      <c r="HY749" s="106"/>
      <c r="HZ749" s="106"/>
      <c r="IA749" s="106"/>
      <c r="IB749" s="106"/>
      <c r="IC749" s="106"/>
      <c r="ID749" s="106"/>
      <c r="IE749" s="106"/>
      <c r="IF749" s="106"/>
      <c r="IG749" s="106"/>
      <c r="IH749" s="106"/>
      <c r="II749" s="106"/>
      <c r="IJ749" s="106"/>
    </row>
    <row r="750" spans="1:244" s="107" customFormat="1" ht="21.75" customHeight="1">
      <c r="A750" s="99" t="s">
        <v>3211</v>
      </c>
      <c r="B750" s="99"/>
      <c r="C750" s="116" t="s">
        <v>3212</v>
      </c>
      <c r="D750" s="136"/>
      <c r="E750" s="58">
        <f>SUM(E751+E757)</f>
        <v>1509147.99</v>
      </c>
      <c r="F750" s="58">
        <f>SUM(F751+F764+F757)</f>
        <v>30419428</v>
      </c>
      <c r="G750" s="58">
        <f>SUM(G751+G764)</f>
        <v>4300714.3600000003</v>
      </c>
      <c r="H750" s="58">
        <f>SUM(H751+H764)</f>
        <v>0</v>
      </c>
      <c r="I750" s="58">
        <f>SUM(I751+I764)</f>
        <v>0</v>
      </c>
      <c r="HT750" s="106"/>
      <c r="HU750" s="106"/>
      <c r="HV750" s="106"/>
      <c r="HW750" s="106"/>
      <c r="HX750" s="106"/>
      <c r="HY750" s="106"/>
      <c r="HZ750" s="106"/>
      <c r="IA750" s="106"/>
      <c r="IB750" s="106"/>
      <c r="IC750" s="106"/>
      <c r="ID750" s="106"/>
      <c r="IE750" s="106"/>
      <c r="IF750" s="106"/>
      <c r="IG750" s="106"/>
      <c r="IH750" s="106"/>
      <c r="II750" s="106"/>
      <c r="IJ750" s="106"/>
    </row>
    <row r="751" spans="1:244" s="145" customFormat="1" ht="21" customHeight="1">
      <c r="A751" s="99" t="s">
        <v>3213</v>
      </c>
      <c r="B751" s="99"/>
      <c r="C751" s="116" t="s">
        <v>3214</v>
      </c>
      <c r="D751" s="136"/>
      <c r="E751" s="58">
        <f>E752</f>
        <v>1509147.99</v>
      </c>
      <c r="F751" s="58">
        <f>F752</f>
        <v>0</v>
      </c>
      <c r="G751" s="58">
        <f>G752</f>
        <v>0</v>
      </c>
      <c r="H751" s="58">
        <f>H752</f>
        <v>0</v>
      </c>
      <c r="I751" s="58">
        <f>I752</f>
        <v>0</v>
      </c>
      <c r="HT751" s="108"/>
      <c r="HU751" s="108"/>
      <c r="HV751" s="108"/>
      <c r="HW751" s="108"/>
      <c r="HX751" s="108"/>
      <c r="HY751" s="108"/>
      <c r="HZ751" s="108"/>
      <c r="IA751" s="108"/>
      <c r="IB751" s="108"/>
      <c r="IC751" s="108"/>
      <c r="ID751" s="108"/>
      <c r="IE751" s="108"/>
      <c r="IF751" s="108"/>
      <c r="IG751" s="108"/>
      <c r="IH751" s="108"/>
      <c r="II751" s="108"/>
      <c r="IJ751" s="108"/>
    </row>
    <row r="752" spans="1:244" s="193" customFormat="1" ht="27.75" customHeight="1">
      <c r="A752" s="191" t="s">
        <v>3215</v>
      </c>
      <c r="C752" s="192" t="s">
        <v>3216</v>
      </c>
      <c r="D752" s="136"/>
      <c r="E752" s="58">
        <f>SUM(E753:E756)</f>
        <v>1509147.99</v>
      </c>
      <c r="F752" s="58">
        <f>SUM(F753:F754)</f>
        <v>0</v>
      </c>
      <c r="G752" s="58">
        <f>SUM(G753:G754)</f>
        <v>0</v>
      </c>
      <c r="H752" s="58">
        <f>SUM(H753:H754)</f>
        <v>0</v>
      </c>
      <c r="I752" s="58">
        <f>SUM(I753:I754)</f>
        <v>0</v>
      </c>
      <c r="HT752" s="108"/>
      <c r="HU752" s="108"/>
      <c r="HV752" s="108"/>
      <c r="HW752" s="108"/>
      <c r="HX752" s="108"/>
      <c r="HY752" s="108"/>
      <c r="HZ752" s="108"/>
      <c r="IA752" s="108"/>
      <c r="IB752" s="108"/>
      <c r="IC752" s="108"/>
      <c r="ID752" s="108"/>
      <c r="IE752" s="108"/>
      <c r="IF752" s="108"/>
      <c r="IG752" s="108"/>
      <c r="IH752" s="108"/>
      <c r="II752" s="108"/>
      <c r="IJ752" s="108"/>
    </row>
    <row r="753" spans="1:244" s="20" customFormat="1" ht="12.75" hidden="1" customHeight="1">
      <c r="A753" s="97" t="s">
        <v>3217</v>
      </c>
      <c r="B753" s="97"/>
      <c r="C753" s="117" t="s">
        <v>3218</v>
      </c>
      <c r="D753" s="136" t="s">
        <v>503</v>
      </c>
      <c r="E753" s="60">
        <v>323139.34000000003</v>
      </c>
      <c r="F753" s="60"/>
      <c r="G753" s="60"/>
      <c r="H753" s="60"/>
      <c r="I753" s="60"/>
      <c r="HT753" s="106"/>
      <c r="HU753" s="106"/>
      <c r="HV753" s="106"/>
      <c r="HW753" s="106"/>
      <c r="HX753" s="106"/>
      <c r="HY753" s="106"/>
      <c r="HZ753" s="106"/>
      <c r="IA753" s="106"/>
      <c r="IB753" s="106"/>
      <c r="IC753" s="106"/>
      <c r="ID753" s="106"/>
      <c r="IE753" s="106"/>
      <c r="IF753" s="106"/>
      <c r="IG753" s="106"/>
      <c r="IH753" s="106"/>
      <c r="II753" s="106"/>
      <c r="IJ753" s="106"/>
    </row>
    <row r="754" spans="1:244" s="20" customFormat="1" ht="12.75" hidden="1" customHeight="1">
      <c r="A754" s="97" t="s">
        <v>3219</v>
      </c>
      <c r="B754" s="97"/>
      <c r="C754" s="117" t="s">
        <v>3220</v>
      </c>
      <c r="D754" s="136" t="s">
        <v>515</v>
      </c>
      <c r="E754" s="60">
        <v>0</v>
      </c>
      <c r="F754" s="60"/>
      <c r="G754" s="60"/>
      <c r="H754" s="60"/>
      <c r="I754" s="60"/>
      <c r="HT754" s="106"/>
      <c r="HU754" s="106"/>
      <c r="HV754" s="106"/>
      <c r="HW754" s="106"/>
      <c r="HX754" s="106"/>
      <c r="HY754" s="106"/>
      <c r="HZ754" s="106"/>
      <c r="IA754" s="106"/>
      <c r="IB754" s="106"/>
      <c r="IC754" s="106"/>
      <c r="ID754" s="106"/>
      <c r="IE754" s="106"/>
      <c r="IF754" s="106"/>
      <c r="IG754" s="106"/>
      <c r="IH754" s="106"/>
      <c r="II754" s="106"/>
      <c r="IJ754" s="106"/>
    </row>
    <row r="755" spans="1:244" s="20" customFormat="1" ht="12.75" hidden="1" customHeight="1">
      <c r="A755" s="97" t="s">
        <v>3221</v>
      </c>
      <c r="B755" s="97"/>
      <c r="C755" s="117" t="s">
        <v>3222</v>
      </c>
      <c r="D755" s="136" t="s">
        <v>509</v>
      </c>
      <c r="E755" s="60">
        <v>153691.60999999999</v>
      </c>
      <c r="F755" s="60"/>
      <c r="G755" s="60"/>
      <c r="H755" s="60"/>
      <c r="I755" s="60"/>
      <c r="HT755" s="106"/>
      <c r="HU755" s="106"/>
      <c r="HV755" s="106"/>
      <c r="HW755" s="106"/>
      <c r="HX755" s="106"/>
      <c r="HY755" s="106"/>
      <c r="HZ755" s="106"/>
      <c r="IA755" s="106"/>
      <c r="IB755" s="106"/>
      <c r="IC755" s="106"/>
      <c r="ID755" s="106"/>
      <c r="IE755" s="106"/>
      <c r="IF755" s="106"/>
      <c r="IG755" s="106"/>
      <c r="IH755" s="106"/>
      <c r="II755" s="106"/>
      <c r="IJ755" s="106"/>
    </row>
    <row r="756" spans="1:244" s="20" customFormat="1" ht="12.75" hidden="1" customHeight="1">
      <c r="A756" s="97" t="s">
        <v>3223</v>
      </c>
      <c r="B756" s="97"/>
      <c r="C756" s="117" t="s">
        <v>3224</v>
      </c>
      <c r="D756" s="136" t="s">
        <v>2434</v>
      </c>
      <c r="E756" s="60">
        <v>1032317.04</v>
      </c>
      <c r="F756" s="60"/>
      <c r="G756" s="60"/>
      <c r="H756" s="60"/>
      <c r="I756" s="60"/>
      <c r="HT756" s="106"/>
      <c r="HU756" s="106"/>
      <c r="HV756" s="106"/>
      <c r="HW756" s="106"/>
      <c r="HX756" s="106"/>
      <c r="HY756" s="106"/>
      <c r="HZ756" s="106"/>
      <c r="IA756" s="106"/>
      <c r="IB756" s="106"/>
      <c r="IC756" s="106"/>
      <c r="ID756" s="106"/>
      <c r="IE756" s="106"/>
      <c r="IF756" s="106"/>
      <c r="IG756" s="106"/>
      <c r="IH756" s="106"/>
      <c r="II756" s="106"/>
      <c r="IJ756" s="106"/>
    </row>
    <row r="757" spans="1:244" s="145" customFormat="1" ht="17.25" customHeight="1">
      <c r="A757" s="99" t="s">
        <v>3225</v>
      </c>
      <c r="B757" s="99"/>
      <c r="C757" s="116" t="s">
        <v>3226</v>
      </c>
      <c r="D757" s="136"/>
      <c r="E757" s="58">
        <f>SUM(E758)</f>
        <v>0</v>
      </c>
      <c r="F757" s="58">
        <f>SUM(F758)</f>
        <v>319428</v>
      </c>
      <c r="G757" s="58">
        <f>SUM(G758)</f>
        <v>1739334.04</v>
      </c>
      <c r="H757" s="58">
        <f>SUM(H758)</f>
        <v>0</v>
      </c>
      <c r="I757" s="58">
        <f>SUM(I758)</f>
        <v>0</v>
      </c>
      <c r="HT757" s="108"/>
      <c r="HU757" s="108"/>
      <c r="HV757" s="108"/>
      <c r="HW757" s="108"/>
      <c r="HX757" s="108"/>
      <c r="HY757" s="108"/>
      <c r="HZ757" s="108"/>
      <c r="IA757" s="108"/>
      <c r="IB757" s="108"/>
      <c r="IC757" s="108"/>
      <c r="ID757" s="108"/>
      <c r="IE757" s="108"/>
      <c r="IF757" s="108"/>
      <c r="IG757" s="108"/>
      <c r="IH757" s="108"/>
      <c r="II757" s="108"/>
      <c r="IJ757" s="108"/>
    </row>
    <row r="758" spans="1:244" s="193" customFormat="1" ht="16.5" customHeight="1">
      <c r="A758" s="191" t="s">
        <v>3227</v>
      </c>
      <c r="C758" s="192" t="s">
        <v>3228</v>
      </c>
      <c r="D758" s="136"/>
      <c r="E758" s="58">
        <f>SUM(E759:E762)</f>
        <v>0</v>
      </c>
      <c r="F758" s="58">
        <f>SUM(F759:F763)</f>
        <v>319428</v>
      </c>
      <c r="G758" s="58">
        <f>SUM(G759:G763)</f>
        <v>1739334.04</v>
      </c>
      <c r="H758" s="58">
        <f>SUM(H759:H763)</f>
        <v>0</v>
      </c>
      <c r="I758" s="58">
        <f>SUM(I759:I763)</f>
        <v>0</v>
      </c>
      <c r="HT758" s="108"/>
      <c r="HU758" s="108"/>
      <c r="HV758" s="108"/>
      <c r="HW758" s="108"/>
      <c r="HX758" s="108"/>
      <c r="HY758" s="108"/>
      <c r="HZ758" s="108"/>
      <c r="IA758" s="108"/>
      <c r="IB758" s="108"/>
      <c r="IC758" s="108"/>
      <c r="ID758" s="108"/>
      <c r="IE758" s="108"/>
      <c r="IF758" s="108"/>
      <c r="IG758" s="108"/>
      <c r="IH758" s="108"/>
      <c r="II758" s="108"/>
      <c r="IJ758" s="108"/>
    </row>
    <row r="759" spans="1:244" s="193" customFormat="1" ht="16.5" hidden="1" customHeight="1">
      <c r="A759" s="97" t="s">
        <v>3229</v>
      </c>
      <c r="B759" s="97"/>
      <c r="C759" s="117" t="s">
        <v>1958</v>
      </c>
      <c r="D759" s="136"/>
      <c r="E759" s="58"/>
      <c r="F759" s="58"/>
      <c r="G759" s="58">
        <f>533776.9+222857.14</f>
        <v>756634.04</v>
      </c>
      <c r="H759" s="58"/>
      <c r="I759" s="58"/>
      <c r="HT759" s="108"/>
      <c r="HU759" s="108"/>
      <c r="HV759" s="108"/>
      <c r="HW759" s="108"/>
      <c r="HX759" s="108"/>
      <c r="HY759" s="108"/>
      <c r="HZ759" s="108"/>
      <c r="IA759" s="108"/>
      <c r="IB759" s="108"/>
      <c r="IC759" s="108"/>
      <c r="ID759" s="108"/>
      <c r="IE759" s="108"/>
      <c r="IF759" s="108"/>
      <c r="IG759" s="108"/>
      <c r="IH759" s="108"/>
      <c r="II759" s="108"/>
      <c r="IJ759" s="108"/>
    </row>
    <row r="760" spans="1:244" s="193" customFormat="1" ht="16.5" hidden="1" customHeight="1">
      <c r="A760" s="97" t="s">
        <v>3230</v>
      </c>
      <c r="B760" s="97"/>
      <c r="C760" s="97" t="s">
        <v>3231</v>
      </c>
      <c r="D760" s="100" t="s">
        <v>3232</v>
      </c>
      <c r="E760" s="58"/>
      <c r="F760" s="58"/>
      <c r="G760" s="58">
        <v>243750</v>
      </c>
      <c r="H760" s="58"/>
      <c r="I760" s="58"/>
      <c r="HT760" s="108"/>
      <c r="HU760" s="108"/>
      <c r="HV760" s="108"/>
      <c r="HW760" s="108"/>
      <c r="HX760" s="108"/>
      <c r="HY760" s="108"/>
      <c r="HZ760" s="108"/>
      <c r="IA760" s="108"/>
      <c r="IB760" s="108"/>
      <c r="IC760" s="108"/>
      <c r="ID760" s="108"/>
      <c r="IE760" s="108"/>
      <c r="IF760" s="108"/>
      <c r="IG760" s="108"/>
      <c r="IH760" s="108"/>
      <c r="II760" s="108"/>
      <c r="IJ760" s="108"/>
    </row>
    <row r="761" spans="1:244" s="193" customFormat="1" ht="16.5" hidden="1" customHeight="1">
      <c r="A761" s="97" t="s">
        <v>3233</v>
      </c>
      <c r="B761" s="97"/>
      <c r="C761" s="97" t="s">
        <v>3234</v>
      </c>
      <c r="D761" s="100" t="s">
        <v>3235</v>
      </c>
      <c r="E761" s="58"/>
      <c r="F761" s="58"/>
      <c r="G761" s="58">
        <v>493100</v>
      </c>
      <c r="H761" s="58"/>
      <c r="I761" s="58"/>
      <c r="HT761" s="108"/>
      <c r="HU761" s="108"/>
      <c r="HV761" s="108"/>
      <c r="HW761" s="108"/>
      <c r="HX761" s="108"/>
      <c r="HY761" s="108"/>
      <c r="HZ761" s="108"/>
      <c r="IA761" s="108"/>
      <c r="IB761" s="108"/>
      <c r="IC761" s="108"/>
      <c r="ID761" s="108"/>
      <c r="IE761" s="108"/>
      <c r="IF761" s="108"/>
      <c r="IG761" s="108"/>
      <c r="IH761" s="108"/>
      <c r="II761" s="108"/>
      <c r="IJ761" s="108"/>
    </row>
    <row r="762" spans="1:244" s="193" customFormat="1" ht="16.5" hidden="1" customHeight="1">
      <c r="A762" s="97" t="s">
        <v>3236</v>
      </c>
      <c r="B762" s="97"/>
      <c r="C762" s="97" t="s">
        <v>3237</v>
      </c>
      <c r="D762" s="100" t="s">
        <v>3238</v>
      </c>
      <c r="E762" s="58"/>
      <c r="F762" s="58"/>
      <c r="G762" s="58">
        <v>245850</v>
      </c>
      <c r="H762" s="58"/>
      <c r="I762" s="58"/>
      <c r="HT762" s="108"/>
      <c r="HU762" s="108"/>
      <c r="HV762" s="108"/>
      <c r="HW762" s="108"/>
      <c r="HX762" s="108"/>
      <c r="HY762" s="108"/>
      <c r="HZ762" s="108"/>
      <c r="IA762" s="108"/>
      <c r="IB762" s="108"/>
      <c r="IC762" s="108"/>
      <c r="ID762" s="108"/>
      <c r="IE762" s="108"/>
      <c r="IF762" s="108"/>
      <c r="IG762" s="108"/>
      <c r="IH762" s="108"/>
      <c r="II762" s="108"/>
      <c r="IJ762" s="108"/>
    </row>
    <row r="763" spans="1:244" s="228" customFormat="1" ht="16.5" hidden="1" customHeight="1">
      <c r="A763" s="97" t="s">
        <v>3239</v>
      </c>
      <c r="B763" s="97"/>
      <c r="C763" s="97" t="s">
        <v>3240</v>
      </c>
      <c r="D763" s="100" t="s">
        <v>3241</v>
      </c>
      <c r="E763" s="58"/>
      <c r="F763" s="58">
        <v>319428</v>
      </c>
      <c r="G763" s="58"/>
      <c r="H763" s="58"/>
      <c r="I763" s="58"/>
      <c r="HT763" s="195"/>
      <c r="HU763" s="195"/>
      <c r="HV763" s="195"/>
      <c r="HW763" s="195"/>
      <c r="HX763" s="195"/>
      <c r="HY763" s="195"/>
      <c r="HZ763" s="195"/>
      <c r="IA763" s="195"/>
      <c r="IB763" s="195"/>
      <c r="IC763" s="195"/>
      <c r="ID763" s="195"/>
      <c r="IE763" s="195"/>
      <c r="IF763" s="195"/>
      <c r="IG763" s="195"/>
      <c r="IH763" s="195"/>
      <c r="II763" s="195"/>
      <c r="IJ763" s="195"/>
    </row>
    <row r="764" spans="1:244" s="145" customFormat="1" ht="17.25" customHeight="1">
      <c r="A764" s="99" t="s">
        <v>3242</v>
      </c>
      <c r="B764" s="99"/>
      <c r="C764" s="116" t="s">
        <v>2759</v>
      </c>
      <c r="D764" s="136"/>
      <c r="E764" s="58">
        <f>E765</f>
        <v>1946149.28</v>
      </c>
      <c r="F764" s="58">
        <f t="shared" ref="F764:I765" si="35">F765</f>
        <v>30100000</v>
      </c>
      <c r="G764" s="58">
        <f t="shared" si="35"/>
        <v>4300714.3600000003</v>
      </c>
      <c r="H764" s="58">
        <f t="shared" si="35"/>
        <v>0</v>
      </c>
      <c r="I764" s="58">
        <f t="shared" si="35"/>
        <v>0</v>
      </c>
      <c r="HT764" s="108"/>
      <c r="HU764" s="108"/>
      <c r="HV764" s="108"/>
      <c r="HW764" s="108"/>
      <c r="HX764" s="108"/>
      <c r="HY764" s="108"/>
      <c r="HZ764" s="108"/>
      <c r="IA764" s="108"/>
      <c r="IB764" s="108"/>
      <c r="IC764" s="108"/>
      <c r="ID764" s="108"/>
      <c r="IE764" s="108"/>
      <c r="IF764" s="108"/>
      <c r="IG764" s="108"/>
      <c r="IH764" s="108"/>
      <c r="II764" s="108"/>
      <c r="IJ764" s="108"/>
    </row>
    <row r="765" spans="1:244" s="193" customFormat="1" ht="16.5" customHeight="1">
      <c r="A765" s="191" t="s">
        <v>3243</v>
      </c>
      <c r="C765" s="192" t="s">
        <v>2759</v>
      </c>
      <c r="D765" s="136"/>
      <c r="E765" s="58">
        <f>E766</f>
        <v>1946149.28</v>
      </c>
      <c r="F765" s="58">
        <f t="shared" si="35"/>
        <v>30100000</v>
      </c>
      <c r="G765" s="58">
        <f t="shared" si="35"/>
        <v>4300714.3600000003</v>
      </c>
      <c r="H765" s="58">
        <f t="shared" si="35"/>
        <v>0</v>
      </c>
      <c r="I765" s="58">
        <f t="shared" si="35"/>
        <v>0</v>
      </c>
      <c r="HT765" s="108"/>
      <c r="HU765" s="108"/>
      <c r="HV765" s="108"/>
      <c r="HW765" s="108"/>
      <c r="HX765" s="108"/>
      <c r="HY765" s="108"/>
      <c r="HZ765" s="108"/>
      <c r="IA765" s="108"/>
      <c r="IB765" s="108"/>
      <c r="IC765" s="108"/>
      <c r="ID765" s="108"/>
      <c r="IE765" s="108"/>
      <c r="IF765" s="108"/>
      <c r="IG765" s="108"/>
      <c r="IH765" s="108"/>
      <c r="II765" s="108"/>
      <c r="IJ765" s="108"/>
    </row>
    <row r="766" spans="1:244" s="193" customFormat="1" ht="18" customHeight="1">
      <c r="A766" s="191" t="s">
        <v>3244</v>
      </c>
      <c r="C766" s="192" t="s">
        <v>2762</v>
      </c>
      <c r="D766" s="136"/>
      <c r="E766" s="58">
        <f>SUM(E767:E784)</f>
        <v>1946149.28</v>
      </c>
      <c r="F766" s="58">
        <f>SUM(F767:F781)</f>
        <v>30100000</v>
      </c>
      <c r="G766" s="58">
        <f>SUM(G767:G781)</f>
        <v>4300714.3600000003</v>
      </c>
      <c r="H766" s="58">
        <f>SUM(H767:H781)</f>
        <v>0</v>
      </c>
      <c r="I766" s="58">
        <f>SUM(I767:I781)</f>
        <v>0</v>
      </c>
      <c r="HT766" s="108"/>
      <c r="HU766" s="108"/>
      <c r="HV766" s="108"/>
      <c r="HW766" s="108"/>
      <c r="HX766" s="108"/>
      <c r="HY766" s="108"/>
      <c r="HZ766" s="108"/>
      <c r="IA766" s="108"/>
      <c r="IB766" s="108"/>
      <c r="IC766" s="108"/>
      <c r="ID766" s="108"/>
      <c r="IE766" s="108"/>
      <c r="IF766" s="108"/>
      <c r="IG766" s="108"/>
      <c r="IH766" s="108"/>
      <c r="II766" s="108"/>
      <c r="IJ766" s="108"/>
    </row>
    <row r="767" spans="1:244" s="228" customFormat="1" ht="18" hidden="1" customHeight="1">
      <c r="A767" s="97" t="s">
        <v>3245</v>
      </c>
      <c r="B767" s="97"/>
      <c r="C767" s="97" t="s">
        <v>1410</v>
      </c>
      <c r="D767" s="100" t="s">
        <v>558</v>
      </c>
      <c r="E767" s="58">
        <v>0</v>
      </c>
      <c r="F767" s="58">
        <v>30100000</v>
      </c>
      <c r="G767" s="58"/>
      <c r="H767" s="58"/>
      <c r="I767" s="58"/>
      <c r="HT767" s="195"/>
      <c r="HU767" s="195"/>
      <c r="HV767" s="195"/>
      <c r="HW767" s="195"/>
      <c r="HX767" s="195"/>
      <c r="HY767" s="195"/>
      <c r="HZ767" s="195"/>
      <c r="IA767" s="195"/>
      <c r="IB767" s="195"/>
      <c r="IC767" s="195"/>
      <c r="ID767" s="195"/>
      <c r="IE767" s="195"/>
      <c r="IF767" s="195"/>
      <c r="IG767" s="195"/>
      <c r="IH767" s="195"/>
      <c r="II767" s="195"/>
      <c r="IJ767" s="195"/>
    </row>
    <row r="768" spans="1:244" s="228" customFormat="1" ht="18" hidden="1" customHeight="1">
      <c r="A768" s="97"/>
      <c r="B768" s="97"/>
      <c r="C768" s="97" t="s">
        <v>3246</v>
      </c>
      <c r="D768" s="100"/>
      <c r="E768" s="58"/>
      <c r="F768" s="58"/>
      <c r="G768" s="58">
        <v>1774833.33</v>
      </c>
      <c r="H768" s="58"/>
      <c r="I768" s="58"/>
      <c r="HT768" s="195"/>
      <c r="HU768" s="195"/>
      <c r="HV768" s="195"/>
      <c r="HW768" s="195"/>
      <c r="HX768" s="195"/>
      <c r="HY768" s="195"/>
      <c r="HZ768" s="195"/>
      <c r="IA768" s="195"/>
      <c r="IB768" s="195"/>
      <c r="IC768" s="195"/>
      <c r="ID768" s="195"/>
      <c r="IE768" s="195"/>
      <c r="IF768" s="195"/>
      <c r="IG768" s="195"/>
      <c r="IH768" s="195"/>
      <c r="II768" s="195"/>
      <c r="IJ768" s="195"/>
    </row>
    <row r="769" spans="1:244" s="228" customFormat="1" ht="18" hidden="1" customHeight="1">
      <c r="A769" s="97"/>
      <c r="B769" s="97"/>
      <c r="C769" s="97" t="s">
        <v>3247</v>
      </c>
      <c r="D769" s="100"/>
      <c r="E769" s="58"/>
      <c r="F769" s="58"/>
      <c r="G769" s="58">
        <v>1187500</v>
      </c>
      <c r="H769" s="58"/>
      <c r="I769" s="58"/>
      <c r="HT769" s="195"/>
      <c r="HU769" s="195"/>
      <c r="HV769" s="195"/>
      <c r="HW769" s="195"/>
      <c r="HX769" s="195"/>
      <c r="HY769" s="195"/>
      <c r="HZ769" s="195"/>
      <c r="IA769" s="195"/>
      <c r="IB769" s="195"/>
      <c r="IC769" s="195"/>
      <c r="ID769" s="195"/>
      <c r="IE769" s="195"/>
      <c r="IF769" s="195"/>
      <c r="IG769" s="195"/>
      <c r="IH769" s="195"/>
      <c r="II769" s="195"/>
      <c r="IJ769" s="195"/>
    </row>
    <row r="770" spans="1:244" s="228" customFormat="1" ht="18" hidden="1" customHeight="1">
      <c r="A770" s="97"/>
      <c r="B770" s="97"/>
      <c r="C770" s="97" t="s">
        <v>3248</v>
      </c>
      <c r="D770" s="100"/>
      <c r="E770" s="58"/>
      <c r="F770" s="58"/>
      <c r="G770" s="58">
        <v>319428</v>
      </c>
      <c r="H770" s="58"/>
      <c r="I770" s="58"/>
      <c r="HT770" s="195"/>
      <c r="HU770" s="195"/>
      <c r="HV770" s="195"/>
      <c r="HW770" s="195"/>
      <c r="HX770" s="195"/>
      <c r="HY770" s="195"/>
      <c r="HZ770" s="195"/>
      <c r="IA770" s="195"/>
      <c r="IB770" s="195"/>
      <c r="IC770" s="195"/>
      <c r="ID770" s="195"/>
      <c r="IE770" s="195"/>
      <c r="IF770" s="195"/>
      <c r="IG770" s="195"/>
      <c r="IH770" s="195"/>
      <c r="II770" s="195"/>
      <c r="IJ770" s="195"/>
    </row>
    <row r="771" spans="1:244" s="228" customFormat="1" ht="18" hidden="1" customHeight="1">
      <c r="A771" s="97"/>
      <c r="B771" s="97"/>
      <c r="C771" s="97" t="s">
        <v>3249</v>
      </c>
      <c r="D771" s="100"/>
      <c r="E771" s="58"/>
      <c r="F771" s="58"/>
      <c r="G771" s="58">
        <v>222857.14</v>
      </c>
      <c r="H771" s="58"/>
      <c r="I771" s="58"/>
      <c r="HT771" s="195"/>
      <c r="HU771" s="195"/>
      <c r="HV771" s="195"/>
      <c r="HW771" s="195"/>
      <c r="HX771" s="195"/>
      <c r="HY771" s="195"/>
      <c r="HZ771" s="195"/>
      <c r="IA771" s="195"/>
      <c r="IB771" s="195"/>
      <c r="IC771" s="195"/>
      <c r="ID771" s="195"/>
      <c r="IE771" s="195"/>
      <c r="IF771" s="195"/>
      <c r="IG771" s="195"/>
      <c r="IH771" s="195"/>
      <c r="II771" s="195"/>
      <c r="IJ771" s="195"/>
    </row>
    <row r="772" spans="1:244" s="228" customFormat="1" ht="18" hidden="1" customHeight="1">
      <c r="A772" s="97"/>
      <c r="B772" s="97"/>
      <c r="C772" s="97" t="s">
        <v>3250</v>
      </c>
      <c r="D772" s="100"/>
      <c r="E772" s="58"/>
      <c r="F772" s="58"/>
      <c r="G772" s="58">
        <v>573238.75</v>
      </c>
      <c r="H772" s="58"/>
      <c r="I772" s="58"/>
      <c r="HT772" s="195"/>
      <c r="HU772" s="195"/>
      <c r="HV772" s="195"/>
      <c r="HW772" s="195"/>
      <c r="HX772" s="195"/>
      <c r="HY772" s="195"/>
      <c r="HZ772" s="195"/>
      <c r="IA772" s="195"/>
      <c r="IB772" s="195"/>
      <c r="IC772" s="195"/>
      <c r="ID772" s="195"/>
      <c r="IE772" s="195"/>
      <c r="IF772" s="195"/>
      <c r="IG772" s="195"/>
      <c r="IH772" s="195"/>
      <c r="II772" s="195"/>
      <c r="IJ772" s="195"/>
    </row>
    <row r="773" spans="1:244" s="228" customFormat="1" ht="18" hidden="1" customHeight="1">
      <c r="A773" s="97"/>
      <c r="B773" s="97"/>
      <c r="C773" s="97" t="s">
        <v>3251</v>
      </c>
      <c r="D773" s="100"/>
      <c r="E773" s="58"/>
      <c r="F773" s="58"/>
      <c r="G773" s="58">
        <v>222857.14</v>
      </c>
      <c r="H773" s="58"/>
      <c r="I773" s="58"/>
      <c r="HT773" s="195"/>
      <c r="HU773" s="195"/>
      <c r="HV773" s="195"/>
      <c r="HW773" s="195"/>
      <c r="HX773" s="195"/>
      <c r="HY773" s="195"/>
      <c r="HZ773" s="195"/>
      <c r="IA773" s="195"/>
      <c r="IB773" s="195"/>
      <c r="IC773" s="195"/>
      <c r="ID773" s="195"/>
      <c r="IE773" s="195"/>
      <c r="IF773" s="195"/>
      <c r="IG773" s="195"/>
      <c r="IH773" s="195"/>
      <c r="II773" s="195"/>
      <c r="IJ773" s="195"/>
    </row>
    <row r="774" spans="1:244" s="193" customFormat="1" ht="18" hidden="1" customHeight="1">
      <c r="A774" s="97" t="s">
        <v>3252</v>
      </c>
      <c r="B774" s="97"/>
      <c r="C774" s="97" t="s">
        <v>1921</v>
      </c>
      <c r="D774" s="100" t="s">
        <v>613</v>
      </c>
      <c r="E774" s="58">
        <v>0</v>
      </c>
      <c r="F774" s="58"/>
      <c r="G774" s="58"/>
      <c r="H774" s="58"/>
      <c r="I774" s="58"/>
      <c r="HT774" s="108"/>
      <c r="HU774" s="108"/>
      <c r="HV774" s="108"/>
      <c r="HW774" s="108"/>
      <c r="HX774" s="108"/>
      <c r="HY774" s="108"/>
      <c r="HZ774" s="108"/>
      <c r="IA774" s="108"/>
      <c r="IB774" s="108"/>
      <c r="IC774" s="108"/>
      <c r="ID774" s="108"/>
      <c r="IE774" s="108"/>
      <c r="IF774" s="108"/>
      <c r="IG774" s="108"/>
      <c r="IH774" s="108"/>
      <c r="II774" s="108"/>
      <c r="IJ774" s="108"/>
    </row>
    <row r="775" spans="1:244" s="193" customFormat="1" ht="18" hidden="1" customHeight="1">
      <c r="A775" s="97" t="s">
        <v>3253</v>
      </c>
      <c r="B775" s="97"/>
      <c r="C775" s="97" t="s">
        <v>3254</v>
      </c>
      <c r="D775" s="100" t="s">
        <v>651</v>
      </c>
      <c r="E775" s="58">
        <v>0</v>
      </c>
      <c r="F775" s="58"/>
      <c r="G775" s="58"/>
      <c r="H775" s="58"/>
      <c r="I775" s="58"/>
      <c r="HT775" s="108"/>
      <c r="HU775" s="108"/>
      <c r="HV775" s="108"/>
      <c r="HW775" s="108"/>
      <c r="HX775" s="108"/>
      <c r="HY775" s="108"/>
      <c r="HZ775" s="108"/>
      <c r="IA775" s="108"/>
      <c r="IB775" s="108"/>
      <c r="IC775" s="108"/>
      <c r="ID775" s="108"/>
      <c r="IE775" s="108"/>
      <c r="IF775" s="108"/>
      <c r="IG775" s="108"/>
      <c r="IH775" s="108"/>
      <c r="II775" s="108"/>
      <c r="IJ775" s="108"/>
    </row>
    <row r="776" spans="1:244" s="193" customFormat="1" ht="18" hidden="1" customHeight="1">
      <c r="A776" s="97" t="s">
        <v>3255</v>
      </c>
      <c r="B776" s="97"/>
      <c r="C776" s="97" t="s">
        <v>1455</v>
      </c>
      <c r="D776" s="100" t="s">
        <v>683</v>
      </c>
      <c r="E776" s="58">
        <v>73125</v>
      </c>
      <c r="F776" s="58"/>
      <c r="G776" s="58"/>
      <c r="H776" s="58"/>
      <c r="I776" s="58"/>
      <c r="HT776" s="108"/>
      <c r="HU776" s="108"/>
      <c r="HV776" s="108"/>
      <c r="HW776" s="108"/>
      <c r="HX776" s="108"/>
      <c r="HY776" s="108"/>
      <c r="HZ776" s="108"/>
      <c r="IA776" s="108"/>
      <c r="IB776" s="108"/>
      <c r="IC776" s="108"/>
      <c r="ID776" s="108"/>
      <c r="IE776" s="108"/>
      <c r="IF776" s="108"/>
      <c r="IG776" s="108"/>
      <c r="IH776" s="108"/>
      <c r="II776" s="108"/>
      <c r="IJ776" s="108"/>
    </row>
    <row r="777" spans="1:244" s="193" customFormat="1" ht="18" hidden="1" customHeight="1">
      <c r="A777" s="97" t="s">
        <v>3256</v>
      </c>
      <c r="B777" s="97"/>
      <c r="C777" s="97" t="s">
        <v>1934</v>
      </c>
      <c r="D777" s="100" t="s">
        <v>1638</v>
      </c>
      <c r="E777" s="58">
        <v>0</v>
      </c>
      <c r="F777" s="58"/>
      <c r="G777" s="58"/>
      <c r="H777" s="58"/>
      <c r="I777" s="58"/>
      <c r="HT777" s="108"/>
      <c r="HU777" s="108"/>
      <c r="HV777" s="108"/>
      <c r="HW777" s="108"/>
      <c r="HX777" s="108"/>
      <c r="HY777" s="108"/>
      <c r="HZ777" s="108"/>
      <c r="IA777" s="108"/>
      <c r="IB777" s="108"/>
      <c r="IC777" s="108"/>
      <c r="ID777" s="108"/>
      <c r="IE777" s="108"/>
      <c r="IF777" s="108"/>
      <c r="IG777" s="108"/>
      <c r="IH777" s="108"/>
      <c r="II777" s="108"/>
      <c r="IJ777" s="108"/>
    </row>
    <row r="778" spans="1:244" s="193" customFormat="1" ht="18" hidden="1" customHeight="1">
      <c r="A778" s="97" t="s">
        <v>3257</v>
      </c>
      <c r="B778" s="97"/>
      <c r="C778" s="97" t="s">
        <v>3258</v>
      </c>
      <c r="D778" s="100" t="s">
        <v>1644</v>
      </c>
      <c r="E778" s="58">
        <v>714177.7</v>
      </c>
      <c r="F778" s="58"/>
      <c r="G778" s="58"/>
      <c r="H778" s="58"/>
      <c r="I778" s="58"/>
      <c r="HT778" s="108"/>
      <c r="HU778" s="108"/>
      <c r="HV778" s="108"/>
      <c r="HW778" s="108"/>
      <c r="HX778" s="108"/>
      <c r="HY778" s="108"/>
      <c r="HZ778" s="108"/>
      <c r="IA778" s="108"/>
      <c r="IB778" s="108"/>
      <c r="IC778" s="108"/>
      <c r="ID778" s="108"/>
      <c r="IE778" s="108"/>
      <c r="IF778" s="108"/>
      <c r="IG778" s="108"/>
      <c r="IH778" s="108"/>
      <c r="II778" s="108"/>
      <c r="IJ778" s="108"/>
    </row>
    <row r="779" spans="1:244" s="193" customFormat="1" ht="18" hidden="1" customHeight="1">
      <c r="A779" s="97" t="s">
        <v>3259</v>
      </c>
      <c r="B779" s="97"/>
      <c r="C779" s="97" t="s">
        <v>3260</v>
      </c>
      <c r="D779" s="100" t="s">
        <v>2499</v>
      </c>
      <c r="E779" s="58">
        <v>205421.58000000002</v>
      </c>
      <c r="F779" s="58"/>
      <c r="G779" s="58"/>
      <c r="H779" s="58"/>
      <c r="I779" s="58"/>
      <c r="HT779" s="108"/>
      <c r="HU779" s="108"/>
      <c r="HV779" s="108"/>
      <c r="HW779" s="108"/>
      <c r="HX779" s="108"/>
      <c r="HY779" s="108"/>
      <c r="HZ779" s="108"/>
      <c r="IA779" s="108"/>
      <c r="IB779" s="108"/>
      <c r="IC779" s="108"/>
      <c r="ID779" s="108"/>
      <c r="IE779" s="108"/>
      <c r="IF779" s="108"/>
      <c r="IG779" s="108"/>
      <c r="IH779" s="108"/>
      <c r="II779" s="108"/>
      <c r="IJ779" s="108"/>
    </row>
    <row r="780" spans="1:244" s="137" customFormat="1" hidden="1">
      <c r="A780" s="97" t="s">
        <v>3261</v>
      </c>
      <c r="B780" s="97"/>
      <c r="C780" s="97" t="s">
        <v>3262</v>
      </c>
      <c r="D780" s="100" t="s">
        <v>1614</v>
      </c>
      <c r="E780" s="60">
        <v>146250</v>
      </c>
      <c r="F780" s="60"/>
      <c r="G780" s="60"/>
      <c r="H780" s="60"/>
      <c r="I780" s="60"/>
      <c r="HT780" s="138"/>
      <c r="HU780" s="138"/>
      <c r="HV780" s="138"/>
      <c r="HW780" s="138"/>
      <c r="HX780" s="138"/>
      <c r="HY780" s="138"/>
      <c r="HZ780" s="138"/>
      <c r="IA780" s="138"/>
      <c r="IB780" s="138"/>
      <c r="IC780" s="138"/>
      <c r="ID780" s="138"/>
      <c r="IE780" s="138"/>
      <c r="IF780" s="138"/>
      <c r="IG780" s="138"/>
      <c r="IH780" s="138"/>
      <c r="II780" s="138"/>
      <c r="IJ780" s="138"/>
    </row>
    <row r="781" spans="1:244" s="137" customFormat="1" hidden="1">
      <c r="A781" s="97" t="s">
        <v>3263</v>
      </c>
      <c r="B781" s="97"/>
      <c r="C781" s="97" t="s">
        <v>3264</v>
      </c>
      <c r="D781" s="100" t="s">
        <v>1650</v>
      </c>
      <c r="E781" s="60">
        <v>121875</v>
      </c>
      <c r="F781" s="60"/>
      <c r="G781" s="60"/>
      <c r="H781" s="60"/>
      <c r="I781" s="60"/>
      <c r="HT781" s="138"/>
      <c r="HU781" s="138"/>
      <c r="HV781" s="138"/>
      <c r="HW781" s="138"/>
      <c r="HX781" s="138"/>
      <c r="HY781" s="138"/>
      <c r="HZ781" s="138"/>
      <c r="IA781" s="138"/>
      <c r="IB781" s="138"/>
      <c r="IC781" s="138"/>
      <c r="ID781" s="138"/>
      <c r="IE781" s="138"/>
      <c r="IF781" s="138"/>
      <c r="IG781" s="138"/>
      <c r="IH781" s="138"/>
      <c r="II781" s="138"/>
      <c r="IJ781" s="138"/>
    </row>
    <row r="782" spans="1:244" s="137" customFormat="1" hidden="1">
      <c r="A782" s="97" t="s">
        <v>3265</v>
      </c>
      <c r="B782" s="97"/>
      <c r="C782" s="97" t="s">
        <v>3266</v>
      </c>
      <c r="D782" s="100" t="s">
        <v>2514</v>
      </c>
      <c r="E782" s="60">
        <v>146250</v>
      </c>
      <c r="F782" s="60"/>
      <c r="G782" s="60"/>
      <c r="H782" s="60"/>
      <c r="I782" s="60"/>
      <c r="HT782" s="138"/>
      <c r="HU782" s="138"/>
      <c r="HV782" s="138"/>
      <c r="HW782" s="138"/>
      <c r="HX782" s="138"/>
      <c r="HY782" s="138"/>
      <c r="HZ782" s="138"/>
      <c r="IA782" s="138"/>
      <c r="IB782" s="138"/>
      <c r="IC782" s="138"/>
      <c r="ID782" s="138"/>
      <c r="IE782" s="138"/>
      <c r="IF782" s="138"/>
      <c r="IG782" s="138"/>
      <c r="IH782" s="138"/>
      <c r="II782" s="138"/>
      <c r="IJ782" s="138"/>
    </row>
    <row r="783" spans="1:244" s="137" customFormat="1" hidden="1">
      <c r="A783" s="97" t="s">
        <v>3267</v>
      </c>
      <c r="B783" s="97"/>
      <c r="C783" s="97" t="s">
        <v>3268</v>
      </c>
      <c r="D783" s="100" t="s">
        <v>2517</v>
      </c>
      <c r="E783" s="60">
        <v>292500</v>
      </c>
      <c r="F783" s="60"/>
      <c r="G783" s="60"/>
      <c r="H783" s="60"/>
      <c r="I783" s="60"/>
      <c r="HT783" s="138"/>
      <c r="HU783" s="138"/>
      <c r="HV783" s="138"/>
      <c r="HW783" s="138"/>
      <c r="HX783" s="138"/>
      <c r="HY783" s="138"/>
      <c r="HZ783" s="138"/>
      <c r="IA783" s="138"/>
      <c r="IB783" s="138"/>
      <c r="IC783" s="138"/>
      <c r="ID783" s="138"/>
      <c r="IE783" s="138"/>
      <c r="IF783" s="138"/>
      <c r="IG783" s="138"/>
      <c r="IH783" s="138"/>
      <c r="II783" s="138"/>
      <c r="IJ783" s="138"/>
    </row>
    <row r="784" spans="1:244" s="137" customFormat="1" ht="13.5" hidden="1" customHeight="1">
      <c r="A784" s="97" t="s">
        <v>3269</v>
      </c>
      <c r="B784" s="97"/>
      <c r="C784" s="97" t="s">
        <v>3270</v>
      </c>
      <c r="D784" s="100" t="s">
        <v>2511</v>
      </c>
      <c r="E784" s="60">
        <v>246550</v>
      </c>
      <c r="F784" s="60"/>
      <c r="G784" s="60"/>
      <c r="H784" s="60"/>
      <c r="I784" s="60"/>
      <c r="HT784" s="138"/>
      <c r="HU784" s="138"/>
      <c r="HV784" s="138"/>
      <c r="HW784" s="138"/>
      <c r="HX784" s="138"/>
      <c r="HY784" s="138"/>
      <c r="HZ784" s="138"/>
      <c r="IA784" s="138"/>
      <c r="IB784" s="138"/>
      <c r="IC784" s="138"/>
      <c r="ID784" s="138"/>
      <c r="IE784" s="138"/>
      <c r="IF784" s="138"/>
      <c r="IG784" s="138"/>
      <c r="IH784" s="138"/>
      <c r="II784" s="138"/>
      <c r="IJ784" s="138"/>
    </row>
    <row r="785" spans="1:244" s="137" customFormat="1">
      <c r="A785" s="97" t="s">
        <v>3271</v>
      </c>
      <c r="B785" s="97"/>
      <c r="C785" s="97" t="s">
        <v>2773</v>
      </c>
      <c r="D785" s="100"/>
      <c r="E785" s="58">
        <f>E786</f>
        <v>12424543.59</v>
      </c>
      <c r="F785" s="58">
        <f>F786</f>
        <v>0</v>
      </c>
      <c r="G785" s="58">
        <f>G786</f>
        <v>0</v>
      </c>
      <c r="H785" s="58">
        <f>H786</f>
        <v>0</v>
      </c>
      <c r="I785" s="58">
        <f>I786</f>
        <v>0</v>
      </c>
      <c r="HT785" s="138"/>
      <c r="HU785" s="138"/>
      <c r="HV785" s="138"/>
      <c r="HW785" s="138"/>
      <c r="HX785" s="138"/>
      <c r="HY785" s="138"/>
      <c r="HZ785" s="138"/>
      <c r="IA785" s="138"/>
      <c r="IB785" s="138"/>
      <c r="IC785" s="138"/>
      <c r="ID785" s="138"/>
      <c r="IE785" s="138"/>
      <c r="IF785" s="138"/>
      <c r="IG785" s="138"/>
      <c r="IH785" s="138"/>
      <c r="II785" s="138"/>
      <c r="IJ785" s="138"/>
    </row>
    <row r="786" spans="1:244" s="137" customFormat="1" hidden="1">
      <c r="A786" s="97" t="s">
        <v>3272</v>
      </c>
      <c r="B786" s="97"/>
      <c r="C786" s="97" t="s">
        <v>2773</v>
      </c>
      <c r="D786" s="100"/>
      <c r="E786" s="58">
        <f t="shared" ref="E786:I787" si="36">E787</f>
        <v>12424543.59</v>
      </c>
      <c r="F786" s="58">
        <f t="shared" si="36"/>
        <v>0</v>
      </c>
      <c r="G786" s="58">
        <f t="shared" si="36"/>
        <v>0</v>
      </c>
      <c r="H786" s="58">
        <f t="shared" si="36"/>
        <v>0</v>
      </c>
      <c r="I786" s="58">
        <f t="shared" si="36"/>
        <v>0</v>
      </c>
      <c r="HT786" s="138"/>
      <c r="HU786" s="138"/>
      <c r="HV786" s="138"/>
      <c r="HW786" s="138"/>
      <c r="HX786" s="138"/>
      <c r="HY786" s="138"/>
      <c r="HZ786" s="138"/>
      <c r="IA786" s="138"/>
      <c r="IB786" s="138"/>
      <c r="IC786" s="138"/>
      <c r="ID786" s="138"/>
      <c r="IE786" s="138"/>
      <c r="IF786" s="138"/>
      <c r="IG786" s="138"/>
      <c r="IH786" s="138"/>
      <c r="II786" s="138"/>
      <c r="IJ786" s="138"/>
    </row>
    <row r="787" spans="1:244" s="137" customFormat="1" hidden="1">
      <c r="A787" s="97" t="s">
        <v>3273</v>
      </c>
      <c r="B787" s="97"/>
      <c r="C787" s="97" t="s">
        <v>3274</v>
      </c>
      <c r="D787" s="100"/>
      <c r="E787" s="58">
        <f>E788+E789</f>
        <v>12424543.59</v>
      </c>
      <c r="F787" s="58">
        <f t="shared" si="36"/>
        <v>0</v>
      </c>
      <c r="G787" s="58">
        <f t="shared" si="36"/>
        <v>0</v>
      </c>
      <c r="H787" s="58">
        <f t="shared" si="36"/>
        <v>0</v>
      </c>
      <c r="I787" s="58">
        <f t="shared" si="36"/>
        <v>0</v>
      </c>
      <c r="HT787" s="138"/>
      <c r="HU787" s="138"/>
      <c r="HV787" s="138"/>
      <c r="HW787" s="138"/>
      <c r="HX787" s="138"/>
      <c r="HY787" s="138"/>
      <c r="HZ787" s="138"/>
      <c r="IA787" s="138"/>
      <c r="IB787" s="138"/>
      <c r="IC787" s="138"/>
      <c r="ID787" s="138"/>
      <c r="IE787" s="138"/>
      <c r="IF787" s="138"/>
      <c r="IG787" s="138"/>
      <c r="IH787" s="138"/>
      <c r="II787" s="138"/>
      <c r="IJ787" s="138"/>
    </row>
    <row r="788" spans="1:244" s="137" customFormat="1" hidden="1">
      <c r="A788" s="97" t="s">
        <v>3275</v>
      </c>
      <c r="B788" s="97"/>
      <c r="C788" s="97" t="s">
        <v>3276</v>
      </c>
      <c r="D788" s="100" t="s">
        <v>2505</v>
      </c>
      <c r="E788" s="60">
        <v>424543.59</v>
      </c>
      <c r="F788" s="60"/>
      <c r="G788" s="60"/>
      <c r="H788" s="60"/>
      <c r="I788" s="60"/>
      <c r="HT788" s="138"/>
      <c r="HU788" s="138"/>
      <c r="HV788" s="138"/>
      <c r="HW788" s="138"/>
      <c r="HX788" s="138"/>
      <c r="HY788" s="138"/>
      <c r="HZ788" s="138"/>
      <c r="IA788" s="138"/>
      <c r="IB788" s="138"/>
      <c r="IC788" s="138"/>
      <c r="ID788" s="138"/>
      <c r="IE788" s="138"/>
      <c r="IF788" s="138"/>
      <c r="IG788" s="138"/>
      <c r="IH788" s="138"/>
      <c r="II788" s="138"/>
      <c r="IJ788" s="138"/>
    </row>
    <row r="789" spans="1:244" s="137" customFormat="1" hidden="1">
      <c r="A789" s="97" t="s">
        <v>3277</v>
      </c>
      <c r="B789" s="97"/>
      <c r="C789" s="97" t="s">
        <v>3278</v>
      </c>
      <c r="D789" s="100" t="s">
        <v>2508</v>
      </c>
      <c r="E789" s="60">
        <v>12000000</v>
      </c>
      <c r="F789" s="60"/>
      <c r="G789" s="60"/>
      <c r="H789" s="60"/>
      <c r="I789" s="60"/>
      <c r="HT789" s="138"/>
      <c r="HU789" s="138"/>
      <c r="HV789" s="138"/>
      <c r="HW789" s="138"/>
      <c r="HX789" s="138"/>
      <c r="HY789" s="138"/>
      <c r="HZ789" s="138"/>
      <c r="IA789" s="138"/>
      <c r="IB789" s="138"/>
      <c r="IC789" s="138"/>
      <c r="ID789" s="138"/>
      <c r="IE789" s="138"/>
      <c r="IF789" s="138"/>
      <c r="IG789" s="138"/>
      <c r="IH789" s="138"/>
      <c r="II789" s="138"/>
      <c r="IJ789" s="138"/>
    </row>
    <row r="790" spans="1:244" s="137" customFormat="1">
      <c r="A790" s="97" t="s">
        <v>3279</v>
      </c>
      <c r="B790" s="97"/>
      <c r="C790" s="97" t="s">
        <v>2891</v>
      </c>
      <c r="D790" s="100"/>
      <c r="E790" s="58">
        <f>E791</f>
        <v>4658.8599999999997</v>
      </c>
      <c r="F790" s="58">
        <f t="shared" ref="F790:G794" si="37">F791</f>
        <v>3373867.3</v>
      </c>
      <c r="G790" s="58">
        <f t="shared" si="37"/>
        <v>0</v>
      </c>
      <c r="H790" s="58">
        <f t="shared" ref="H790:I794" si="38">H791</f>
        <v>0</v>
      </c>
      <c r="I790" s="58">
        <f t="shared" si="38"/>
        <v>0</v>
      </c>
      <c r="HT790" s="138"/>
      <c r="HU790" s="138"/>
      <c r="HV790" s="138"/>
      <c r="HW790" s="138"/>
      <c r="HX790" s="138"/>
      <c r="HY790" s="138"/>
      <c r="HZ790" s="138"/>
      <c r="IA790" s="138"/>
      <c r="IB790" s="138"/>
      <c r="IC790" s="138"/>
      <c r="ID790" s="138"/>
      <c r="IE790" s="138"/>
      <c r="IF790" s="138"/>
      <c r="IG790" s="138"/>
      <c r="IH790" s="138"/>
      <c r="II790" s="138"/>
      <c r="IJ790" s="138"/>
    </row>
    <row r="791" spans="1:244" s="137" customFormat="1" hidden="1">
      <c r="A791" s="97" t="s">
        <v>3280</v>
      </c>
      <c r="B791" s="97"/>
      <c r="C791" s="97" t="s">
        <v>2893</v>
      </c>
      <c r="D791" s="100"/>
      <c r="E791" s="58">
        <f>E792</f>
        <v>4658.8599999999997</v>
      </c>
      <c r="F791" s="58">
        <f t="shared" si="37"/>
        <v>3373867.3</v>
      </c>
      <c r="G791" s="58">
        <f t="shared" si="37"/>
        <v>0</v>
      </c>
      <c r="H791" s="58">
        <f t="shared" si="38"/>
        <v>0</v>
      </c>
      <c r="I791" s="58">
        <f t="shared" si="38"/>
        <v>0</v>
      </c>
      <c r="HT791" s="138"/>
      <c r="HU791" s="138"/>
      <c r="HV791" s="138"/>
      <c r="HW791" s="138"/>
      <c r="HX791" s="138"/>
      <c r="HY791" s="138"/>
      <c r="HZ791" s="138"/>
      <c r="IA791" s="138"/>
      <c r="IB791" s="138"/>
      <c r="IC791" s="138"/>
      <c r="ID791" s="138"/>
      <c r="IE791" s="138"/>
      <c r="IF791" s="138"/>
      <c r="IG791" s="138"/>
      <c r="IH791" s="138"/>
      <c r="II791" s="138"/>
      <c r="IJ791" s="138"/>
    </row>
    <row r="792" spans="1:244" s="137" customFormat="1" hidden="1">
      <c r="A792" s="97" t="s">
        <v>3281</v>
      </c>
      <c r="B792" s="97"/>
      <c r="C792" s="97" t="s">
        <v>2891</v>
      </c>
      <c r="D792" s="100"/>
      <c r="E792" s="58">
        <f>E793</f>
        <v>4658.8599999999997</v>
      </c>
      <c r="F792" s="58">
        <f t="shared" si="37"/>
        <v>3373867.3</v>
      </c>
      <c r="G792" s="58">
        <f t="shared" si="37"/>
        <v>0</v>
      </c>
      <c r="H792" s="58">
        <f t="shared" si="38"/>
        <v>0</v>
      </c>
      <c r="I792" s="58">
        <f t="shared" si="38"/>
        <v>0</v>
      </c>
      <c r="HT792" s="138"/>
      <c r="HU792" s="138"/>
      <c r="HV792" s="138"/>
      <c r="HW792" s="138"/>
      <c r="HX792" s="138"/>
      <c r="HY792" s="138"/>
      <c r="HZ792" s="138"/>
      <c r="IA792" s="138"/>
      <c r="IB792" s="138"/>
      <c r="IC792" s="138"/>
      <c r="ID792" s="138"/>
      <c r="IE792" s="138"/>
      <c r="IF792" s="138"/>
      <c r="IG792" s="138"/>
      <c r="IH792" s="138"/>
      <c r="II792" s="138"/>
      <c r="IJ792" s="138"/>
    </row>
    <row r="793" spans="1:244" s="137" customFormat="1" hidden="1">
      <c r="A793" s="97" t="s">
        <v>3282</v>
      </c>
      <c r="B793" s="97"/>
      <c r="C793" s="97" t="s">
        <v>2891</v>
      </c>
      <c r="D793" s="100"/>
      <c r="E793" s="58">
        <f>E794</f>
        <v>4658.8599999999997</v>
      </c>
      <c r="F793" s="58">
        <f t="shared" si="37"/>
        <v>3373867.3</v>
      </c>
      <c r="G793" s="58">
        <f t="shared" si="37"/>
        <v>0</v>
      </c>
      <c r="H793" s="58">
        <f t="shared" si="38"/>
        <v>0</v>
      </c>
      <c r="I793" s="58">
        <f t="shared" si="38"/>
        <v>0</v>
      </c>
      <c r="HT793" s="138"/>
      <c r="HU793" s="138"/>
      <c r="HV793" s="138"/>
      <c r="HW793" s="138"/>
      <c r="HX793" s="138"/>
      <c r="HY793" s="138"/>
      <c r="HZ793" s="138"/>
      <c r="IA793" s="138"/>
      <c r="IB793" s="138"/>
      <c r="IC793" s="138"/>
      <c r="ID793" s="138"/>
      <c r="IE793" s="138"/>
      <c r="IF793" s="138"/>
      <c r="IG793" s="138"/>
      <c r="IH793" s="138"/>
      <c r="II793" s="138"/>
      <c r="IJ793" s="138"/>
    </row>
    <row r="794" spans="1:244" s="137" customFormat="1" hidden="1">
      <c r="A794" s="97" t="s">
        <v>3283</v>
      </c>
      <c r="B794" s="97"/>
      <c r="C794" s="97" t="s">
        <v>3284</v>
      </c>
      <c r="D794" s="100"/>
      <c r="E794" s="58">
        <f>E795</f>
        <v>4658.8599999999997</v>
      </c>
      <c r="F794" s="58">
        <f t="shared" si="37"/>
        <v>3373867.3</v>
      </c>
      <c r="G794" s="58">
        <f t="shared" si="37"/>
        <v>0</v>
      </c>
      <c r="H794" s="58">
        <f t="shared" si="38"/>
        <v>0</v>
      </c>
      <c r="I794" s="58">
        <f t="shared" si="38"/>
        <v>0</v>
      </c>
      <c r="HT794" s="138"/>
      <c r="HU794" s="138"/>
      <c r="HV794" s="138"/>
      <c r="HW794" s="138"/>
      <c r="HX794" s="138"/>
      <c r="HY794" s="138"/>
      <c r="HZ794" s="138"/>
      <c r="IA794" s="138"/>
      <c r="IB794" s="138"/>
      <c r="IC794" s="138"/>
      <c r="ID794" s="138"/>
      <c r="IE794" s="138"/>
      <c r="IF794" s="138"/>
      <c r="IG794" s="138"/>
      <c r="IH794" s="138"/>
      <c r="II794" s="138"/>
      <c r="IJ794" s="138"/>
    </row>
    <row r="795" spans="1:244" s="137" customFormat="1" hidden="1">
      <c r="A795" s="97" t="s">
        <v>3285</v>
      </c>
      <c r="B795" s="97"/>
      <c r="C795" s="97" t="s">
        <v>3286</v>
      </c>
      <c r="D795" s="100" t="s">
        <v>1647</v>
      </c>
      <c r="E795" s="60">
        <v>4658.8599999999997</v>
      </c>
      <c r="F795" s="60">
        <v>3373867.3</v>
      </c>
      <c r="G795" s="60"/>
      <c r="H795" s="60"/>
      <c r="I795" s="60"/>
      <c r="HT795" s="138"/>
      <c r="HU795" s="138"/>
      <c r="HV795" s="138"/>
      <c r="HW795" s="138"/>
      <c r="HX795" s="138"/>
      <c r="HY795" s="138"/>
      <c r="HZ795" s="138"/>
      <c r="IA795" s="138"/>
      <c r="IB795" s="138"/>
      <c r="IC795" s="138"/>
      <c r="ID795" s="138"/>
      <c r="IE795" s="138"/>
      <c r="IF795" s="138"/>
      <c r="IG795" s="138"/>
      <c r="IH795" s="138"/>
      <c r="II795" s="138"/>
      <c r="IJ795" s="138"/>
    </row>
    <row r="796" spans="1:244" s="190" customFormat="1">
      <c r="A796" s="213" t="s">
        <v>1479</v>
      </c>
      <c r="B796" s="213"/>
      <c r="C796" s="215" t="s">
        <v>1480</v>
      </c>
      <c r="D796" s="206"/>
      <c r="E796" s="72">
        <f t="shared" ref="E796:I797" si="39">SUM(E797)</f>
        <v>82272479.159999996</v>
      </c>
      <c r="F796" s="72">
        <f t="shared" si="39"/>
        <v>100535700</v>
      </c>
      <c r="G796" s="72">
        <f t="shared" si="39"/>
        <v>114428100</v>
      </c>
      <c r="H796" s="72">
        <f t="shared" si="39"/>
        <v>129524000</v>
      </c>
      <c r="I796" s="72">
        <f t="shared" si="39"/>
        <v>136324000</v>
      </c>
      <c r="J796" s="219"/>
      <c r="K796" s="219"/>
      <c r="L796" s="219"/>
      <c r="M796" s="219"/>
      <c r="N796" s="219"/>
      <c r="O796" s="219"/>
      <c r="P796" s="219"/>
      <c r="Q796" s="219"/>
      <c r="R796" s="219"/>
      <c r="S796" s="219"/>
      <c r="T796" s="219"/>
      <c r="U796" s="219"/>
      <c r="V796" s="219"/>
      <c r="W796" s="219"/>
      <c r="X796" s="219"/>
      <c r="Y796" s="219"/>
      <c r="Z796" s="219"/>
      <c r="AA796" s="219"/>
      <c r="AB796" s="219"/>
      <c r="AC796" s="219"/>
      <c r="AD796" s="219"/>
      <c r="AE796" s="219"/>
      <c r="AF796" s="219"/>
      <c r="AG796" s="219"/>
      <c r="AH796" s="219"/>
      <c r="AI796" s="219"/>
      <c r="AJ796" s="219"/>
      <c r="AK796" s="219"/>
      <c r="AL796" s="219"/>
      <c r="AM796" s="219"/>
      <c r="AN796" s="219"/>
      <c r="AO796" s="219"/>
      <c r="AP796" s="219"/>
      <c r="AQ796" s="219"/>
      <c r="AR796" s="219"/>
      <c r="AS796" s="219"/>
      <c r="AT796" s="219"/>
      <c r="AU796" s="219"/>
      <c r="AV796" s="219"/>
      <c r="AW796" s="219"/>
      <c r="AX796" s="219"/>
      <c r="AY796" s="219"/>
      <c r="AZ796" s="219"/>
      <c r="BA796" s="219"/>
      <c r="BB796" s="219"/>
      <c r="BC796" s="219"/>
      <c r="BD796" s="219"/>
      <c r="BE796" s="219"/>
      <c r="BF796" s="219"/>
      <c r="BG796" s="219"/>
      <c r="BH796" s="219"/>
      <c r="BI796" s="219"/>
      <c r="BJ796" s="219"/>
      <c r="BK796" s="219"/>
      <c r="BL796" s="219"/>
      <c r="BM796" s="219"/>
      <c r="BN796" s="219"/>
      <c r="BO796" s="219"/>
      <c r="BP796" s="219"/>
      <c r="BQ796" s="219"/>
      <c r="BR796" s="219"/>
      <c r="BS796" s="219"/>
      <c r="BT796" s="219"/>
      <c r="BU796" s="219"/>
      <c r="BV796" s="219"/>
      <c r="BW796" s="219"/>
      <c r="BX796" s="219"/>
      <c r="BY796" s="219"/>
      <c r="BZ796" s="219"/>
      <c r="CA796" s="219"/>
      <c r="CB796" s="219"/>
      <c r="CC796" s="219"/>
      <c r="CD796" s="219"/>
      <c r="CE796" s="219"/>
      <c r="CF796" s="219"/>
      <c r="CG796" s="219"/>
      <c r="CH796" s="219"/>
      <c r="CI796" s="219"/>
      <c r="CJ796" s="219"/>
      <c r="CK796" s="219"/>
      <c r="CL796" s="219"/>
      <c r="CM796" s="219"/>
      <c r="CN796" s="219"/>
      <c r="CO796" s="219"/>
      <c r="CP796" s="219"/>
      <c r="CQ796" s="219"/>
      <c r="CR796" s="219"/>
      <c r="CS796" s="219"/>
      <c r="CT796" s="219"/>
      <c r="CU796" s="219"/>
      <c r="CV796" s="219"/>
      <c r="CW796" s="219"/>
      <c r="CX796" s="219"/>
      <c r="CY796" s="219"/>
      <c r="CZ796" s="219"/>
      <c r="DA796" s="219"/>
      <c r="DB796" s="219"/>
      <c r="DC796" s="219"/>
      <c r="DD796" s="219"/>
      <c r="DE796" s="219"/>
      <c r="DF796" s="219"/>
      <c r="DG796" s="219"/>
      <c r="DH796" s="219"/>
      <c r="DI796" s="219"/>
      <c r="DJ796" s="219"/>
      <c r="DK796" s="219"/>
      <c r="DL796" s="219"/>
      <c r="DM796" s="219"/>
      <c r="DN796" s="219"/>
      <c r="DO796" s="219"/>
      <c r="DP796" s="219"/>
      <c r="DQ796" s="219"/>
      <c r="DR796" s="219"/>
      <c r="DS796" s="219"/>
      <c r="DT796" s="219"/>
      <c r="DU796" s="219"/>
      <c r="DV796" s="219"/>
      <c r="DW796" s="219"/>
      <c r="DX796" s="219"/>
      <c r="DY796" s="219"/>
      <c r="DZ796" s="219"/>
      <c r="EA796" s="219"/>
      <c r="EB796" s="219"/>
      <c r="EC796" s="219"/>
      <c r="ED796" s="219"/>
      <c r="EE796" s="219"/>
      <c r="EF796" s="219"/>
      <c r="EG796" s="219"/>
      <c r="EH796" s="219"/>
      <c r="EI796" s="219"/>
      <c r="EJ796" s="219"/>
      <c r="EK796" s="219"/>
      <c r="EL796" s="219"/>
      <c r="EM796" s="219"/>
      <c r="EN796" s="219"/>
      <c r="EO796" s="219"/>
      <c r="EP796" s="219"/>
      <c r="EQ796" s="219"/>
      <c r="ER796" s="219"/>
      <c r="ES796" s="219"/>
      <c r="ET796" s="219"/>
      <c r="EU796" s="219"/>
      <c r="EV796" s="219"/>
      <c r="EW796" s="219"/>
      <c r="EX796" s="219"/>
      <c r="EY796" s="219"/>
      <c r="EZ796" s="219"/>
      <c r="FA796" s="219"/>
      <c r="FB796" s="219"/>
      <c r="FC796" s="219"/>
      <c r="FD796" s="219"/>
      <c r="FE796" s="219"/>
      <c r="FF796" s="219"/>
      <c r="FG796" s="219"/>
      <c r="FH796" s="219"/>
      <c r="FI796" s="219"/>
      <c r="FJ796" s="219"/>
      <c r="FK796" s="219"/>
      <c r="FL796" s="219"/>
      <c r="FM796" s="219"/>
      <c r="FN796" s="219"/>
      <c r="FO796" s="219"/>
      <c r="FP796" s="219"/>
      <c r="FQ796" s="219"/>
      <c r="FR796" s="219"/>
      <c r="FS796" s="219"/>
      <c r="FT796" s="219"/>
      <c r="FU796" s="219"/>
      <c r="FV796" s="219"/>
      <c r="FW796" s="219"/>
      <c r="FX796" s="219"/>
      <c r="FY796" s="219"/>
      <c r="FZ796" s="219"/>
      <c r="GA796" s="219"/>
      <c r="GB796" s="219"/>
      <c r="GC796" s="219"/>
      <c r="GD796" s="219"/>
      <c r="GE796" s="219"/>
      <c r="GF796" s="219"/>
      <c r="GG796" s="219"/>
      <c r="GH796" s="219"/>
      <c r="GI796" s="219"/>
      <c r="GJ796" s="219"/>
      <c r="GK796" s="219"/>
      <c r="GL796" s="219"/>
      <c r="GM796" s="219"/>
      <c r="GN796" s="219"/>
      <c r="GO796" s="219"/>
      <c r="GP796" s="219"/>
      <c r="GQ796" s="219"/>
      <c r="GR796" s="219"/>
      <c r="GS796" s="219"/>
      <c r="GT796" s="219"/>
      <c r="GU796" s="219"/>
      <c r="GV796" s="219"/>
      <c r="GW796" s="219"/>
      <c r="GX796" s="219"/>
      <c r="GY796" s="219"/>
      <c r="GZ796" s="219"/>
      <c r="HA796" s="219"/>
      <c r="HB796" s="219"/>
      <c r="HC796" s="219"/>
      <c r="HD796" s="219"/>
      <c r="HE796" s="219"/>
      <c r="HF796" s="219"/>
      <c r="HG796" s="219"/>
      <c r="HH796" s="219"/>
      <c r="HI796" s="219"/>
      <c r="HJ796" s="219"/>
      <c r="HK796" s="219"/>
      <c r="HL796" s="219"/>
      <c r="HM796" s="219"/>
      <c r="HN796" s="219"/>
      <c r="HO796" s="219"/>
      <c r="HP796" s="219"/>
      <c r="HQ796" s="219"/>
      <c r="HR796" s="219"/>
      <c r="HS796" s="219"/>
    </row>
    <row r="797" spans="1:244">
      <c r="A797" s="154" t="s">
        <v>3287</v>
      </c>
      <c r="B797" s="154"/>
      <c r="C797" s="155" t="s">
        <v>2251</v>
      </c>
      <c r="D797" s="156"/>
      <c r="E797" s="218">
        <f t="shared" si="39"/>
        <v>82272479.159999996</v>
      </c>
      <c r="F797" s="218">
        <f t="shared" si="39"/>
        <v>100535700</v>
      </c>
      <c r="G797" s="218">
        <f t="shared" si="39"/>
        <v>114428100</v>
      </c>
      <c r="H797" s="218">
        <f t="shared" si="39"/>
        <v>129524000</v>
      </c>
      <c r="I797" s="218">
        <f t="shared" si="39"/>
        <v>136324000</v>
      </c>
    </row>
    <row r="798" spans="1:244">
      <c r="A798" s="150" t="s">
        <v>3288</v>
      </c>
      <c r="B798" s="150"/>
      <c r="C798" s="151" t="s">
        <v>165</v>
      </c>
      <c r="D798" s="152"/>
      <c r="E798" s="218">
        <f>E799+E812+E806</f>
        <v>82272479.159999996</v>
      </c>
      <c r="F798" s="218">
        <f>F799+F812+F806</f>
        <v>100535700</v>
      </c>
      <c r="G798" s="218">
        <f>G799+G812+G806</f>
        <v>114428100</v>
      </c>
      <c r="H798" s="218">
        <f>H799+H812+H806</f>
        <v>129524000</v>
      </c>
      <c r="I798" s="218">
        <f>I799+I812+I806</f>
        <v>136324000</v>
      </c>
    </row>
    <row r="799" spans="1:244" ht="22.5">
      <c r="A799" s="99" t="s">
        <v>3289</v>
      </c>
      <c r="B799" s="99"/>
      <c r="C799" s="116" t="s">
        <v>3290</v>
      </c>
      <c r="D799" s="209"/>
      <c r="E799" s="218">
        <f>E800</f>
        <v>31773514.810000002</v>
      </c>
      <c r="F799" s="218">
        <f>F800</f>
        <v>35565900</v>
      </c>
      <c r="G799" s="218">
        <f>G800</f>
        <v>37701400</v>
      </c>
      <c r="H799" s="218">
        <f>H800</f>
        <v>39933400</v>
      </c>
      <c r="I799" s="218">
        <f>I800</f>
        <v>42030000</v>
      </c>
    </row>
    <row r="800" spans="1:244">
      <c r="A800" s="150" t="s">
        <v>3291</v>
      </c>
      <c r="B800" s="150"/>
      <c r="C800" s="151" t="s">
        <v>3292</v>
      </c>
      <c r="D800" s="152"/>
      <c r="E800" s="218">
        <f>SUM(E802:E805)</f>
        <v>31773514.810000002</v>
      </c>
      <c r="F800" s="218">
        <f>SUM(F802:F805)</f>
        <v>35565900</v>
      </c>
      <c r="G800" s="218">
        <f>SUM(G802:G805)</f>
        <v>37701400</v>
      </c>
      <c r="H800" s="218">
        <f>SUM(H802:H805)</f>
        <v>39933400</v>
      </c>
      <c r="I800" s="218">
        <f>SUM(I802:I805)</f>
        <v>42030000</v>
      </c>
    </row>
    <row r="801" spans="1:9" ht="22.5">
      <c r="A801" s="210" t="s">
        <v>3293</v>
      </c>
      <c r="B801" s="150"/>
      <c r="C801" s="151" t="s">
        <v>3294</v>
      </c>
      <c r="D801" s="152"/>
      <c r="E801" s="218">
        <f>SUM(E802:E805)</f>
        <v>31773514.810000002</v>
      </c>
      <c r="F801" s="218">
        <f>SUM(F802:F805)</f>
        <v>35565900</v>
      </c>
      <c r="G801" s="218">
        <f>SUM(G802:G805)</f>
        <v>37701400</v>
      </c>
      <c r="H801" s="218">
        <f>SUM(H802:H805)</f>
        <v>39933400</v>
      </c>
      <c r="I801" s="218">
        <f>SUM(I802:I805)</f>
        <v>42030000</v>
      </c>
    </row>
    <row r="802" spans="1:9" hidden="1">
      <c r="A802" s="97" t="s">
        <v>3295</v>
      </c>
      <c r="B802" s="97"/>
      <c r="C802" s="117" t="s">
        <v>1494</v>
      </c>
      <c r="D802" s="136" t="s">
        <v>173</v>
      </c>
      <c r="E802" s="58">
        <v>601904.28</v>
      </c>
      <c r="F802" s="58">
        <v>700000</v>
      </c>
      <c r="G802" s="58">
        <v>737800</v>
      </c>
      <c r="H802" s="58">
        <v>777300</v>
      </c>
      <c r="I802" s="58">
        <v>818000</v>
      </c>
    </row>
    <row r="803" spans="1:9" hidden="1">
      <c r="A803" s="97" t="s">
        <v>3296</v>
      </c>
      <c r="B803" s="97"/>
      <c r="C803" s="117" t="s">
        <v>1496</v>
      </c>
      <c r="D803" s="136" t="s">
        <v>173</v>
      </c>
      <c r="E803" s="58">
        <v>30963919.48</v>
      </c>
      <c r="F803" s="58">
        <v>34651500</v>
      </c>
      <c r="G803" s="58">
        <v>36736300</v>
      </c>
      <c r="H803" s="58">
        <v>38915400</v>
      </c>
      <c r="I803" s="58">
        <v>40958500</v>
      </c>
    </row>
    <row r="804" spans="1:9" hidden="1">
      <c r="A804" s="97" t="s">
        <v>3297</v>
      </c>
      <c r="B804" s="97"/>
      <c r="C804" s="117" t="s">
        <v>1966</v>
      </c>
      <c r="D804" s="136" t="s">
        <v>173</v>
      </c>
      <c r="E804" s="58">
        <v>121325.5</v>
      </c>
      <c r="F804" s="58">
        <v>132100</v>
      </c>
      <c r="G804" s="58">
        <v>140000</v>
      </c>
      <c r="H804" s="58">
        <v>148300</v>
      </c>
      <c r="I804" s="58">
        <v>156000</v>
      </c>
    </row>
    <row r="805" spans="1:9" hidden="1">
      <c r="A805" s="97" t="s">
        <v>3298</v>
      </c>
      <c r="B805" s="97"/>
      <c r="C805" s="117" t="s">
        <v>1500</v>
      </c>
      <c r="D805" s="136" t="s">
        <v>173</v>
      </c>
      <c r="E805" s="58">
        <v>86365.55</v>
      </c>
      <c r="F805" s="58">
        <v>82300</v>
      </c>
      <c r="G805" s="58">
        <v>87300</v>
      </c>
      <c r="H805" s="58">
        <v>92400</v>
      </c>
      <c r="I805" s="58">
        <v>97500</v>
      </c>
    </row>
    <row r="806" spans="1:9">
      <c r="A806" s="150" t="s">
        <v>3299</v>
      </c>
      <c r="B806" s="150"/>
      <c r="C806" s="151" t="s">
        <v>3300</v>
      </c>
      <c r="D806" s="152"/>
      <c r="E806" s="58">
        <f t="shared" ref="E806:I807" si="40">E807</f>
        <v>5620012.6200000001</v>
      </c>
      <c r="F806" s="58">
        <f t="shared" si="40"/>
        <v>6260300</v>
      </c>
      <c r="G806" s="58">
        <f t="shared" si="40"/>
        <v>6636900</v>
      </c>
      <c r="H806" s="58">
        <f t="shared" si="40"/>
        <v>7030800</v>
      </c>
      <c r="I806" s="58">
        <v>7400000</v>
      </c>
    </row>
    <row r="807" spans="1:9" ht="22.5">
      <c r="A807" s="210" t="s">
        <v>3301</v>
      </c>
      <c r="B807" s="150"/>
      <c r="C807" s="151" t="s">
        <v>3302</v>
      </c>
      <c r="D807" s="152"/>
      <c r="E807" s="218">
        <f t="shared" si="40"/>
        <v>5620012.6200000001</v>
      </c>
      <c r="F807" s="218">
        <f t="shared" si="40"/>
        <v>6260300</v>
      </c>
      <c r="G807" s="218">
        <f t="shared" si="40"/>
        <v>6636900</v>
      </c>
      <c r="H807" s="218">
        <f t="shared" si="40"/>
        <v>7030800</v>
      </c>
      <c r="I807" s="218">
        <f t="shared" si="40"/>
        <v>7400000</v>
      </c>
    </row>
    <row r="808" spans="1:9" ht="22.5">
      <c r="A808" s="99" t="s">
        <v>3303</v>
      </c>
      <c r="B808" s="99"/>
      <c r="C808" s="116" t="s">
        <v>3304</v>
      </c>
      <c r="D808" s="209"/>
      <c r="E808" s="218">
        <f>SUM(E809:E811)</f>
        <v>5620012.6200000001</v>
      </c>
      <c r="F808" s="218">
        <f>SUM(F809:F811)</f>
        <v>6260300</v>
      </c>
      <c r="G808" s="218">
        <f>SUM(G809:G811)</f>
        <v>6636900</v>
      </c>
      <c r="H808" s="218">
        <f>SUM(H809:H811)</f>
        <v>7030800</v>
      </c>
      <c r="I808" s="218">
        <f>SUM(I809:I811)</f>
        <v>7400000</v>
      </c>
    </row>
    <row r="809" spans="1:9" hidden="1">
      <c r="A809" s="97" t="s">
        <v>3305</v>
      </c>
      <c r="B809" s="97"/>
      <c r="C809" s="117" t="s">
        <v>1488</v>
      </c>
      <c r="D809" s="136" t="s">
        <v>173</v>
      </c>
      <c r="E809" s="58">
        <v>5583968.2800000003</v>
      </c>
      <c r="F809" s="58">
        <v>6221200</v>
      </c>
      <c r="G809" s="58">
        <v>6595500</v>
      </c>
      <c r="H809" s="58">
        <v>6986800</v>
      </c>
      <c r="I809" s="58">
        <v>7353600</v>
      </c>
    </row>
    <row r="810" spans="1:9" ht="18" hidden="1">
      <c r="A810" s="97" t="s">
        <v>3306</v>
      </c>
      <c r="B810" s="97"/>
      <c r="C810" s="117" t="s">
        <v>3307</v>
      </c>
      <c r="D810" s="136" t="s">
        <v>173</v>
      </c>
      <c r="E810" s="58">
        <v>20390.07</v>
      </c>
      <c r="F810" s="58">
        <v>24100</v>
      </c>
      <c r="G810" s="58">
        <v>25500</v>
      </c>
      <c r="H810" s="58">
        <v>27100</v>
      </c>
      <c r="I810" s="58">
        <v>28400</v>
      </c>
    </row>
    <row r="811" spans="1:9" ht="15" hidden="1" customHeight="1">
      <c r="A811" s="97" t="s">
        <v>3308</v>
      </c>
      <c r="B811" s="97"/>
      <c r="C811" s="117" t="s">
        <v>3309</v>
      </c>
      <c r="D811" s="136" t="s">
        <v>173</v>
      </c>
      <c r="E811" s="58">
        <v>15654.27</v>
      </c>
      <c r="F811" s="58">
        <v>15000</v>
      </c>
      <c r="G811" s="58">
        <v>15900</v>
      </c>
      <c r="H811" s="58">
        <v>16900</v>
      </c>
      <c r="I811" s="58">
        <v>18000</v>
      </c>
    </row>
    <row r="812" spans="1:9">
      <c r="A812" s="97" t="s">
        <v>3310</v>
      </c>
      <c r="B812" s="97"/>
      <c r="C812" s="117" t="s">
        <v>3311</v>
      </c>
      <c r="D812" s="136"/>
      <c r="E812" s="218">
        <f t="shared" ref="E812:I814" si="41">E813</f>
        <v>44878951.729999997</v>
      </c>
      <c r="F812" s="218">
        <f t="shared" si="41"/>
        <v>58709500</v>
      </c>
      <c r="G812" s="218">
        <f t="shared" si="41"/>
        <v>70089800</v>
      </c>
      <c r="H812" s="218">
        <f t="shared" si="41"/>
        <v>82559800</v>
      </c>
      <c r="I812" s="218">
        <f t="shared" si="41"/>
        <v>86894000</v>
      </c>
    </row>
    <row r="813" spans="1:9" ht="18">
      <c r="A813" s="97" t="s">
        <v>3312</v>
      </c>
      <c r="B813" s="97"/>
      <c r="C813" s="117" t="s">
        <v>3313</v>
      </c>
      <c r="D813" s="136"/>
      <c r="E813" s="218">
        <f t="shared" si="41"/>
        <v>44878951.729999997</v>
      </c>
      <c r="F813" s="218">
        <f t="shared" si="41"/>
        <v>58709500</v>
      </c>
      <c r="G813" s="218">
        <f t="shared" si="41"/>
        <v>70089800</v>
      </c>
      <c r="H813" s="218">
        <f t="shared" si="41"/>
        <v>82559800</v>
      </c>
      <c r="I813" s="218">
        <f t="shared" si="41"/>
        <v>86894000</v>
      </c>
    </row>
    <row r="814" spans="1:9">
      <c r="A814" s="97" t="s">
        <v>3314</v>
      </c>
      <c r="B814" s="97"/>
      <c r="C814" s="117" t="s">
        <v>1502</v>
      </c>
      <c r="D814" s="136"/>
      <c r="E814" s="218">
        <f t="shared" si="41"/>
        <v>44878951.729999997</v>
      </c>
      <c r="F814" s="218">
        <f t="shared" si="41"/>
        <v>58709500</v>
      </c>
      <c r="G814" s="218">
        <f t="shared" si="41"/>
        <v>70089800</v>
      </c>
      <c r="H814" s="218">
        <f t="shared" si="41"/>
        <v>82559800</v>
      </c>
      <c r="I814" s="218">
        <f t="shared" si="41"/>
        <v>86894000</v>
      </c>
    </row>
    <row r="815" spans="1:9">
      <c r="A815" s="97" t="s">
        <v>3315</v>
      </c>
      <c r="B815" s="97"/>
      <c r="C815" s="117" t="s">
        <v>3316</v>
      </c>
      <c r="D815" s="136"/>
      <c r="E815" s="218">
        <f>E816+E817</f>
        <v>44878951.729999997</v>
      </c>
      <c r="F815" s="218">
        <f>F816+F817</f>
        <v>58709500</v>
      </c>
      <c r="G815" s="218">
        <f>G816+G817</f>
        <v>70089800</v>
      </c>
      <c r="H815" s="218">
        <f>H816+H817</f>
        <v>82559800</v>
      </c>
      <c r="I815" s="218">
        <f>I816+I817</f>
        <v>86894000</v>
      </c>
    </row>
    <row r="816" spans="1:9">
      <c r="A816" s="97" t="s">
        <v>3317</v>
      </c>
      <c r="B816" s="97"/>
      <c r="C816" s="117" t="s">
        <v>1504</v>
      </c>
      <c r="D816" s="136" t="s">
        <v>173</v>
      </c>
      <c r="E816" s="58">
        <v>868079.68</v>
      </c>
      <c r="F816" s="58">
        <v>1161400</v>
      </c>
      <c r="G816" s="58">
        <v>1378700</v>
      </c>
      <c r="H816" s="58">
        <v>1615300</v>
      </c>
      <c r="I816" s="58">
        <v>1700000</v>
      </c>
    </row>
    <row r="817" spans="1:244">
      <c r="A817" s="97" t="s">
        <v>3318</v>
      </c>
      <c r="B817" s="97"/>
      <c r="C817" s="117" t="s">
        <v>1506</v>
      </c>
      <c r="D817" s="136" t="s">
        <v>173</v>
      </c>
      <c r="E817" s="58">
        <v>44010872.049999997</v>
      </c>
      <c r="F817" s="58">
        <v>57548100</v>
      </c>
      <c r="G817" s="58">
        <v>68711100</v>
      </c>
      <c r="H817" s="58">
        <v>80944500</v>
      </c>
      <c r="I817" s="58">
        <v>85194000</v>
      </c>
    </row>
    <row r="818" spans="1:244" s="222" customFormat="1" ht="11.25">
      <c r="A818" s="129" t="s">
        <v>1507</v>
      </c>
      <c r="B818" s="129"/>
      <c r="C818" s="158" t="s">
        <v>1967</v>
      </c>
      <c r="D818" s="131"/>
      <c r="E818" s="128">
        <f>SUM(E819:E824)</f>
        <v>-42302228.969999999</v>
      </c>
      <c r="F818" s="128">
        <f>SUM(F819:F824)</f>
        <v>-41800600</v>
      </c>
      <c r="G818" s="128">
        <f>SUM(G819:G824)</f>
        <v>-46014200</v>
      </c>
      <c r="H818" s="128">
        <f>SUM(H819:H824)</f>
        <v>-48125200</v>
      </c>
      <c r="I818" s="128">
        <f>SUM(I819:I824)</f>
        <v>-50807000</v>
      </c>
      <c r="HT818" s="223"/>
      <c r="HU818" s="223"/>
      <c r="HV818" s="223"/>
      <c r="HW818" s="223"/>
      <c r="HX818" s="223"/>
      <c r="HY818" s="223"/>
      <c r="HZ818" s="223"/>
      <c r="IA818" s="223"/>
      <c r="IB818" s="223"/>
      <c r="IC818" s="223"/>
      <c r="ID818" s="223"/>
      <c r="IE818" s="223"/>
      <c r="IF818" s="223"/>
      <c r="IG818" s="223"/>
      <c r="IH818" s="223"/>
      <c r="II818" s="223"/>
      <c r="IJ818" s="223"/>
    </row>
    <row r="819" spans="1:244">
      <c r="A819" s="97" t="s">
        <v>2603</v>
      </c>
      <c r="B819" s="97"/>
      <c r="C819" s="117" t="s">
        <v>1968</v>
      </c>
      <c r="D819" s="136" t="s">
        <v>249</v>
      </c>
      <c r="E819" s="58">
        <f>-E374</f>
        <v>-13066022.939999999</v>
      </c>
      <c r="F819" s="58">
        <f>-F374</f>
        <v>-13836800</v>
      </c>
      <c r="G819" s="58">
        <f>-G374</f>
        <v>-14719000</v>
      </c>
      <c r="H819" s="58">
        <f>-H374</f>
        <v>-15656600</v>
      </c>
      <c r="I819" s="58">
        <f>-I374</f>
        <v>-16637000</v>
      </c>
    </row>
    <row r="820" spans="1:244">
      <c r="A820" s="97" t="s">
        <v>2635</v>
      </c>
      <c r="B820" s="97"/>
      <c r="C820" s="117" t="s">
        <v>1970</v>
      </c>
      <c r="D820" s="136" t="s">
        <v>249</v>
      </c>
      <c r="E820" s="58">
        <f>-E390</f>
        <v>-191410.49</v>
      </c>
      <c r="F820" s="58">
        <f>-F390</f>
        <v>-201400</v>
      </c>
      <c r="G820" s="58">
        <f>-G390</f>
        <v>-209000</v>
      </c>
      <c r="H820" s="58">
        <f>-H390</f>
        <v>-216800</v>
      </c>
      <c r="I820" s="58">
        <f>-I390</f>
        <v>-225000</v>
      </c>
    </row>
    <row r="821" spans="1:244">
      <c r="A821" s="97" t="s">
        <v>2747</v>
      </c>
      <c r="B821" s="97"/>
      <c r="C821" s="117" t="s">
        <v>1972</v>
      </c>
      <c r="D821" s="136" t="s">
        <v>249</v>
      </c>
      <c r="E821" s="58">
        <f>-E462</f>
        <v>-111834.20999999998</v>
      </c>
      <c r="F821" s="58">
        <f>-F462</f>
        <v>-116400</v>
      </c>
      <c r="G821" s="58">
        <f>-G462</f>
        <v>-120800</v>
      </c>
      <c r="H821" s="58">
        <f>-H462</f>
        <v>-125200</v>
      </c>
      <c r="I821" s="58">
        <f>-I462</f>
        <v>-131800</v>
      </c>
    </row>
    <row r="822" spans="1:244">
      <c r="A822" s="97" t="s">
        <v>2796</v>
      </c>
      <c r="B822" s="97"/>
      <c r="C822" s="117" t="s">
        <v>1974</v>
      </c>
      <c r="D822" s="136" t="s">
        <v>249</v>
      </c>
      <c r="E822" s="58">
        <f>-E494</f>
        <v>-20094920.609999999</v>
      </c>
      <c r="F822" s="58">
        <f>-F494</f>
        <v>-18446000</v>
      </c>
      <c r="G822" s="58">
        <f>-G494</f>
        <v>-20898600</v>
      </c>
      <c r="H822" s="58">
        <f>-H494</f>
        <v>-21682200</v>
      </c>
      <c r="I822" s="58">
        <f>-I494</f>
        <v>-22820400</v>
      </c>
    </row>
    <row r="823" spans="1:244">
      <c r="A823" s="97" t="s">
        <v>2808</v>
      </c>
      <c r="B823" s="97"/>
      <c r="C823" s="117" t="s">
        <v>1976</v>
      </c>
      <c r="D823" s="136" t="s">
        <v>249</v>
      </c>
      <c r="E823" s="58">
        <f>-E500</f>
        <v>-8544178.8000000007</v>
      </c>
      <c r="F823" s="58">
        <f>-F500</f>
        <v>-8879000</v>
      </c>
      <c r="G823" s="58">
        <f>-G500</f>
        <v>-9732800</v>
      </c>
      <c r="H823" s="58">
        <f>-H500</f>
        <v>-10097800</v>
      </c>
      <c r="I823" s="58">
        <f>-I500</f>
        <v>-10628000</v>
      </c>
    </row>
    <row r="824" spans="1:244">
      <c r="A824" s="97" t="s">
        <v>2820</v>
      </c>
      <c r="B824" s="97"/>
      <c r="C824" s="117" t="s">
        <v>1978</v>
      </c>
      <c r="D824" s="136" t="s">
        <v>249</v>
      </c>
      <c r="E824" s="58">
        <f>-E506</f>
        <v>-293861.92</v>
      </c>
      <c r="F824" s="58">
        <f>-F506</f>
        <v>-321000</v>
      </c>
      <c r="G824" s="58">
        <f>-G506</f>
        <v>-334000</v>
      </c>
      <c r="H824" s="58">
        <f>-H506</f>
        <v>-346600</v>
      </c>
      <c r="I824" s="58">
        <f>-I506</f>
        <v>-364800</v>
      </c>
    </row>
    <row r="825" spans="1:244" s="222" customFormat="1" ht="11.25">
      <c r="A825" s="129"/>
      <c r="B825" s="129"/>
      <c r="C825" s="158" t="s">
        <v>1979</v>
      </c>
      <c r="D825" s="131"/>
      <c r="E825" s="128">
        <f>SUM(E826:E836)</f>
        <v>0</v>
      </c>
      <c r="F825" s="128">
        <f>SUM(F826:F836)</f>
        <v>-13177700</v>
      </c>
      <c r="G825" s="128">
        <f>SUM(G826:G836)</f>
        <v>-13690990</v>
      </c>
      <c r="H825" s="128">
        <f>SUM(H826:H836)</f>
        <v>-14039090</v>
      </c>
      <c r="I825" s="128">
        <f>SUM(I826:I836)</f>
        <v>-14530450</v>
      </c>
      <c r="HT825" s="223"/>
      <c r="HU825" s="223"/>
      <c r="HV825" s="223"/>
      <c r="HW825" s="223"/>
      <c r="HX825" s="223"/>
      <c r="HY825" s="223"/>
      <c r="HZ825" s="223"/>
      <c r="IA825" s="223"/>
      <c r="IB825" s="223"/>
      <c r="IC825" s="223"/>
      <c r="ID825" s="223"/>
      <c r="IE825" s="223"/>
      <c r="IF825" s="223"/>
      <c r="IG825" s="223"/>
      <c r="IH825" s="223"/>
      <c r="II825" s="223"/>
      <c r="IJ825" s="223"/>
    </row>
    <row r="826" spans="1:244">
      <c r="A826" s="204" t="s">
        <v>2058</v>
      </c>
      <c r="B826" s="207"/>
      <c r="C826" s="204" t="s">
        <v>2059</v>
      </c>
      <c r="D826" s="100" t="s">
        <v>29</v>
      </c>
      <c r="E826" s="58">
        <v>0</v>
      </c>
      <c r="F826" s="58">
        <v>-3970020</v>
      </c>
      <c r="G826" s="58">
        <v>-4120920</v>
      </c>
      <c r="H826" s="58">
        <v>-4278525</v>
      </c>
      <c r="I826" s="58">
        <v>-4446900</v>
      </c>
    </row>
    <row r="827" spans="1:244">
      <c r="A827" s="204" t="s">
        <v>2060</v>
      </c>
      <c r="B827" s="207"/>
      <c r="C827" s="204" t="s">
        <v>3319</v>
      </c>
      <c r="D827" s="100" t="s">
        <v>32</v>
      </c>
      <c r="E827" s="58">
        <v>0</v>
      </c>
      <c r="F827" s="58">
        <v>-1654175</v>
      </c>
      <c r="G827" s="58">
        <v>-1717050</v>
      </c>
      <c r="H827" s="58">
        <v>-1782718.75</v>
      </c>
      <c r="I827" s="58">
        <v>-1852875</v>
      </c>
    </row>
    <row r="828" spans="1:244">
      <c r="A828" s="204" t="s">
        <v>2062</v>
      </c>
      <c r="B828" s="207"/>
      <c r="C828" s="204" t="s">
        <v>3320</v>
      </c>
      <c r="D828" s="100" t="s">
        <v>35</v>
      </c>
      <c r="E828" s="58">
        <v>0</v>
      </c>
      <c r="F828" s="58">
        <v>-992505</v>
      </c>
      <c r="G828" s="58">
        <v>-1030230</v>
      </c>
      <c r="H828" s="58">
        <v>-1069631.25</v>
      </c>
      <c r="I828" s="58">
        <v>-1111725</v>
      </c>
    </row>
    <row r="829" spans="1:244">
      <c r="A829" s="204" t="s">
        <v>2091</v>
      </c>
      <c r="B829" s="207"/>
      <c r="C829" s="204" t="s">
        <v>2092</v>
      </c>
      <c r="D829" s="100" t="s">
        <v>29</v>
      </c>
      <c r="E829" s="58">
        <v>0</v>
      </c>
      <c r="F829" s="58">
        <v>-431160</v>
      </c>
      <c r="G829" s="58">
        <v>-448260</v>
      </c>
      <c r="H829" s="58">
        <v>-466020</v>
      </c>
      <c r="I829" s="58">
        <v>-484560</v>
      </c>
    </row>
    <row r="830" spans="1:244">
      <c r="A830" s="204" t="s">
        <v>2093</v>
      </c>
      <c r="B830" s="207"/>
      <c r="C830" s="204" t="s">
        <v>2094</v>
      </c>
      <c r="D830" s="100" t="s">
        <v>32</v>
      </c>
      <c r="E830" s="58">
        <v>0</v>
      </c>
      <c r="F830" s="58">
        <v>-179650</v>
      </c>
      <c r="G830" s="58">
        <v>-186775</v>
      </c>
      <c r="H830" s="58">
        <v>-194175</v>
      </c>
      <c r="I830" s="58">
        <v>-201900</v>
      </c>
    </row>
    <row r="831" spans="1:244">
      <c r="A831" s="204" t="s">
        <v>2095</v>
      </c>
      <c r="B831" s="207"/>
      <c r="C831" s="204" t="s">
        <v>2096</v>
      </c>
      <c r="D831" s="100" t="s">
        <v>35</v>
      </c>
      <c r="E831" s="58">
        <v>0</v>
      </c>
      <c r="F831" s="58">
        <v>-107790</v>
      </c>
      <c r="G831" s="58">
        <v>-112065</v>
      </c>
      <c r="H831" s="58">
        <v>-116505</v>
      </c>
      <c r="I831" s="58">
        <v>-121140</v>
      </c>
    </row>
    <row r="832" spans="1:244">
      <c r="A832" s="204" t="s">
        <v>2110</v>
      </c>
      <c r="B832" s="207"/>
      <c r="C832" s="204" t="s">
        <v>2111</v>
      </c>
      <c r="D832" s="100" t="s">
        <v>29</v>
      </c>
      <c r="E832" s="58">
        <v>0</v>
      </c>
      <c r="F832" s="58">
        <v>-2347440</v>
      </c>
      <c r="G832" s="58">
        <v>-2441274</v>
      </c>
      <c r="H832" s="58">
        <v>-2426769</v>
      </c>
      <c r="I832" s="58">
        <v>-2484810</v>
      </c>
    </row>
    <row r="833" spans="1:244">
      <c r="A833" s="204" t="s">
        <v>2112</v>
      </c>
      <c r="B833" s="207"/>
      <c r="C833" s="204" t="s">
        <v>2113</v>
      </c>
      <c r="D833" s="100" t="s">
        <v>32</v>
      </c>
      <c r="E833" s="58">
        <v>0</v>
      </c>
      <c r="F833" s="58">
        <v>-978100</v>
      </c>
      <c r="G833" s="58">
        <v>-1017197.5</v>
      </c>
      <c r="H833" s="58">
        <v>-1011153.75</v>
      </c>
      <c r="I833" s="58">
        <v>-1035337.5</v>
      </c>
    </row>
    <row r="834" spans="1:244">
      <c r="A834" s="204" t="s">
        <v>2114</v>
      </c>
      <c r="B834" s="207"/>
      <c r="C834" s="204" t="s">
        <v>2115</v>
      </c>
      <c r="D834" s="100" t="s">
        <v>35</v>
      </c>
      <c r="E834" s="58">
        <v>0</v>
      </c>
      <c r="F834" s="58">
        <v>-586860</v>
      </c>
      <c r="G834" s="58">
        <v>-610318.5</v>
      </c>
      <c r="H834" s="58">
        <v>-606692.25</v>
      </c>
      <c r="I834" s="58">
        <v>-621202.5</v>
      </c>
    </row>
    <row r="835" spans="1:244" ht="15" customHeight="1">
      <c r="A835" s="204" t="s">
        <v>3321</v>
      </c>
      <c r="B835" s="207"/>
      <c r="C835" s="204" t="s">
        <v>1552</v>
      </c>
      <c r="D835" s="100" t="s">
        <v>29</v>
      </c>
      <c r="E835" s="58">
        <v>0</v>
      </c>
      <c r="F835" s="58">
        <v>-303000</v>
      </c>
      <c r="G835" s="58">
        <v>-314900</v>
      </c>
      <c r="H835" s="58">
        <v>-327300</v>
      </c>
      <c r="I835" s="58">
        <v>-340100</v>
      </c>
    </row>
    <row r="836" spans="1:244" ht="15.75" customHeight="1">
      <c r="A836" s="204" t="s">
        <v>3157</v>
      </c>
      <c r="B836" s="207"/>
      <c r="C836" s="204" t="s">
        <v>1980</v>
      </c>
      <c r="D836" s="100" t="s">
        <v>537</v>
      </c>
      <c r="E836" s="58">
        <v>0</v>
      </c>
      <c r="F836" s="58">
        <v>-1627000</v>
      </c>
      <c r="G836" s="58">
        <v>-1692000</v>
      </c>
      <c r="H836" s="58">
        <v>-1759600</v>
      </c>
      <c r="I836" s="58">
        <v>-1829900</v>
      </c>
    </row>
    <row r="837" spans="1:244" s="222" customFormat="1" ht="14.25" customHeight="1">
      <c r="A837" s="129"/>
      <c r="B837" s="129"/>
      <c r="C837" s="158" t="s">
        <v>1519</v>
      </c>
      <c r="D837" s="131"/>
      <c r="E837" s="128">
        <f>SUM(E838:E890)</f>
        <v>-792515.05</v>
      </c>
      <c r="F837" s="128"/>
      <c r="G837" s="128"/>
      <c r="H837" s="128"/>
      <c r="I837" s="128"/>
      <c r="HT837" s="223"/>
      <c r="HU837" s="223"/>
      <c r="HV837" s="223"/>
      <c r="HW837" s="223"/>
      <c r="HX837" s="223"/>
      <c r="HY837" s="223"/>
      <c r="HZ837" s="223"/>
      <c r="IA837" s="223"/>
      <c r="IB837" s="223"/>
      <c r="IC837" s="223"/>
      <c r="ID837" s="223"/>
      <c r="IE837" s="223"/>
      <c r="IF837" s="223"/>
      <c r="IG837" s="223"/>
      <c r="IH837" s="223"/>
      <c r="II837" s="223"/>
      <c r="IJ837" s="223"/>
    </row>
    <row r="838" spans="1:244" s="173" customFormat="1" ht="17.25" hidden="1" customHeight="1">
      <c r="A838" s="97" t="s">
        <v>2018</v>
      </c>
      <c r="B838" s="216"/>
      <c r="C838" s="117" t="s">
        <v>2019</v>
      </c>
      <c r="D838" s="98" t="s">
        <v>29</v>
      </c>
      <c r="E838" s="60">
        <v>-317.16000000000003</v>
      </c>
      <c r="F838" s="220"/>
      <c r="G838" s="220"/>
      <c r="H838" s="220"/>
      <c r="I838" s="220"/>
      <c r="J838" s="181"/>
      <c r="K838" s="181"/>
      <c r="L838" s="181"/>
      <c r="M838" s="181"/>
      <c r="N838" s="181"/>
      <c r="O838" s="181"/>
      <c r="P838" s="181"/>
      <c r="Q838" s="181"/>
      <c r="R838" s="181"/>
      <c r="S838" s="181"/>
      <c r="T838" s="181"/>
      <c r="U838" s="181"/>
      <c r="V838" s="181"/>
      <c r="W838" s="181"/>
      <c r="X838" s="181"/>
      <c r="Y838" s="181"/>
      <c r="Z838" s="181"/>
      <c r="AA838" s="181"/>
      <c r="AB838" s="181"/>
      <c r="AC838" s="181"/>
      <c r="AD838" s="181"/>
      <c r="AE838" s="181"/>
      <c r="AF838" s="181"/>
      <c r="AG838" s="181"/>
      <c r="AH838" s="181"/>
      <c r="AI838" s="181"/>
      <c r="AJ838" s="181"/>
      <c r="AK838" s="181"/>
      <c r="AL838" s="181"/>
      <c r="AM838" s="181"/>
      <c r="AN838" s="181"/>
      <c r="AO838" s="181"/>
      <c r="AP838" s="181"/>
      <c r="AQ838" s="181"/>
      <c r="AR838" s="181"/>
      <c r="AS838" s="181"/>
      <c r="AT838" s="181"/>
      <c r="AU838" s="181"/>
      <c r="AV838" s="181"/>
      <c r="AW838" s="181"/>
      <c r="AX838" s="181"/>
      <c r="AY838" s="181"/>
      <c r="AZ838" s="181"/>
      <c r="BA838" s="181"/>
      <c r="BB838" s="181"/>
      <c r="BC838" s="181"/>
      <c r="BD838" s="181"/>
      <c r="BE838" s="181"/>
      <c r="BF838" s="181"/>
      <c r="BG838" s="181"/>
      <c r="BH838" s="181"/>
      <c r="BI838" s="181"/>
      <c r="BJ838" s="181"/>
      <c r="BK838" s="181"/>
      <c r="BL838" s="181"/>
      <c r="BM838" s="181"/>
      <c r="BN838" s="181"/>
      <c r="BO838" s="181"/>
      <c r="BP838" s="181"/>
      <c r="BQ838" s="181"/>
      <c r="BR838" s="181"/>
      <c r="BS838" s="181"/>
      <c r="BT838" s="181"/>
      <c r="BU838" s="181"/>
      <c r="BV838" s="181"/>
      <c r="BW838" s="181"/>
      <c r="BX838" s="181"/>
      <c r="BY838" s="181"/>
      <c r="BZ838" s="181"/>
      <c r="CA838" s="181"/>
      <c r="CB838" s="181"/>
      <c r="CC838" s="181"/>
      <c r="CD838" s="181"/>
      <c r="CE838" s="181"/>
      <c r="CF838" s="181"/>
      <c r="CG838" s="181"/>
      <c r="CH838" s="181"/>
      <c r="CI838" s="181"/>
      <c r="CJ838" s="181"/>
      <c r="CK838" s="181"/>
      <c r="CL838" s="181"/>
      <c r="CM838" s="181"/>
      <c r="CN838" s="181"/>
      <c r="CO838" s="181"/>
      <c r="CP838" s="181"/>
      <c r="CQ838" s="181"/>
      <c r="CR838" s="181"/>
      <c r="CS838" s="181"/>
      <c r="CT838" s="181"/>
      <c r="CU838" s="181"/>
      <c r="CV838" s="181"/>
      <c r="CW838" s="181"/>
      <c r="CX838" s="181"/>
      <c r="CY838" s="181"/>
      <c r="CZ838" s="181"/>
      <c r="DA838" s="181"/>
      <c r="DB838" s="181"/>
      <c r="DC838" s="181"/>
      <c r="DD838" s="181"/>
      <c r="DE838" s="181"/>
      <c r="DF838" s="181"/>
      <c r="DG838" s="181"/>
      <c r="DH838" s="181"/>
      <c r="DI838" s="181"/>
      <c r="DJ838" s="181"/>
      <c r="DK838" s="181"/>
      <c r="DL838" s="181"/>
      <c r="DM838" s="181"/>
      <c r="DN838" s="181"/>
      <c r="DO838" s="181"/>
      <c r="DP838" s="181"/>
      <c r="DQ838" s="181"/>
      <c r="DR838" s="181"/>
      <c r="DS838" s="181"/>
      <c r="DT838" s="181"/>
      <c r="DU838" s="181"/>
      <c r="DV838" s="181"/>
      <c r="DW838" s="181"/>
      <c r="DX838" s="181"/>
      <c r="DY838" s="181"/>
      <c r="DZ838" s="181"/>
      <c r="EA838" s="181"/>
      <c r="EB838" s="181"/>
      <c r="EC838" s="181"/>
      <c r="ED838" s="181"/>
      <c r="EE838" s="181"/>
      <c r="EF838" s="181"/>
      <c r="EG838" s="181"/>
      <c r="EH838" s="181"/>
      <c r="EI838" s="181"/>
      <c r="EJ838" s="181"/>
      <c r="EK838" s="181"/>
      <c r="EL838" s="181"/>
      <c r="EM838" s="181"/>
      <c r="EN838" s="181"/>
      <c r="EO838" s="181"/>
      <c r="EP838" s="181"/>
      <c r="EQ838" s="181"/>
      <c r="ER838" s="181"/>
      <c r="ES838" s="181"/>
      <c r="ET838" s="181"/>
      <c r="EU838" s="181"/>
      <c r="EV838" s="181"/>
      <c r="EW838" s="181"/>
      <c r="EX838" s="181"/>
      <c r="EY838" s="181"/>
      <c r="EZ838" s="181"/>
      <c r="FA838" s="181"/>
      <c r="FB838" s="181"/>
      <c r="FC838" s="181"/>
      <c r="FD838" s="181"/>
      <c r="FE838" s="181"/>
      <c r="FF838" s="181"/>
      <c r="FG838" s="181"/>
      <c r="FH838" s="181"/>
      <c r="FI838" s="181"/>
      <c r="FJ838" s="181"/>
      <c r="FK838" s="181"/>
      <c r="FL838" s="181"/>
      <c r="FM838" s="181"/>
      <c r="FN838" s="181"/>
      <c r="FO838" s="181"/>
      <c r="FP838" s="181"/>
      <c r="FQ838" s="181"/>
      <c r="FR838" s="181"/>
      <c r="FS838" s="181"/>
      <c r="FT838" s="181"/>
      <c r="FU838" s="181"/>
      <c r="FV838" s="181"/>
      <c r="FW838" s="181"/>
      <c r="FX838" s="181"/>
      <c r="FY838" s="181"/>
      <c r="FZ838" s="181"/>
      <c r="GA838" s="181"/>
      <c r="GB838" s="181"/>
      <c r="GC838" s="181"/>
      <c r="GD838" s="181"/>
      <c r="GE838" s="181"/>
      <c r="GF838" s="181"/>
      <c r="GG838" s="181"/>
      <c r="GH838" s="181"/>
      <c r="GI838" s="181"/>
      <c r="GJ838" s="181"/>
      <c r="GK838" s="181"/>
      <c r="GL838" s="181"/>
      <c r="GM838" s="181"/>
      <c r="GN838" s="181"/>
      <c r="GO838" s="181"/>
      <c r="GP838" s="181"/>
      <c r="GQ838" s="181"/>
      <c r="GR838" s="181"/>
      <c r="GS838" s="181"/>
      <c r="GT838" s="181"/>
      <c r="GU838" s="181"/>
      <c r="GV838" s="181"/>
      <c r="GW838" s="181"/>
      <c r="GX838" s="181"/>
      <c r="GY838" s="181"/>
      <c r="GZ838" s="181"/>
      <c r="HA838" s="181"/>
      <c r="HB838" s="181"/>
      <c r="HC838" s="181"/>
      <c r="HD838" s="181"/>
      <c r="HE838" s="181"/>
      <c r="HF838" s="181"/>
      <c r="HG838" s="181"/>
      <c r="HH838" s="181"/>
      <c r="HI838" s="181"/>
      <c r="HJ838" s="181"/>
      <c r="HK838" s="181"/>
      <c r="HL838" s="181"/>
      <c r="HM838" s="181"/>
      <c r="HN838" s="181"/>
      <c r="HO838" s="181"/>
      <c r="HP838" s="181"/>
      <c r="HQ838" s="181"/>
      <c r="HR838" s="181"/>
      <c r="HS838" s="181"/>
    </row>
    <row r="839" spans="1:244" s="173" customFormat="1" ht="21" hidden="1" customHeight="1">
      <c r="A839" s="97" t="s">
        <v>2020</v>
      </c>
      <c r="B839" s="216"/>
      <c r="C839" s="117" t="s">
        <v>2021</v>
      </c>
      <c r="D839" s="98" t="s">
        <v>32</v>
      </c>
      <c r="E839" s="60">
        <v>-132.15</v>
      </c>
      <c r="F839" s="220"/>
      <c r="G839" s="220"/>
      <c r="H839" s="220"/>
      <c r="I839" s="220"/>
      <c r="J839" s="181"/>
      <c r="K839" s="181"/>
      <c r="L839" s="181"/>
      <c r="M839" s="181"/>
      <c r="N839" s="181"/>
      <c r="O839" s="181"/>
      <c r="P839" s="181"/>
      <c r="Q839" s="181"/>
      <c r="R839" s="181"/>
      <c r="S839" s="181"/>
      <c r="T839" s="181"/>
      <c r="U839" s="181"/>
      <c r="V839" s="181"/>
      <c r="W839" s="181"/>
      <c r="X839" s="181"/>
      <c r="Y839" s="181"/>
      <c r="Z839" s="181"/>
      <c r="AA839" s="181"/>
      <c r="AB839" s="181"/>
      <c r="AC839" s="181"/>
      <c r="AD839" s="181"/>
      <c r="AE839" s="181"/>
      <c r="AF839" s="181"/>
      <c r="AG839" s="181"/>
      <c r="AH839" s="181"/>
      <c r="AI839" s="181"/>
      <c r="AJ839" s="181"/>
      <c r="AK839" s="181"/>
      <c r="AL839" s="181"/>
      <c r="AM839" s="181"/>
      <c r="AN839" s="181"/>
      <c r="AO839" s="181"/>
      <c r="AP839" s="181"/>
      <c r="AQ839" s="181"/>
      <c r="AR839" s="181"/>
      <c r="AS839" s="181"/>
      <c r="AT839" s="181"/>
      <c r="AU839" s="181"/>
      <c r="AV839" s="181"/>
      <c r="AW839" s="181"/>
      <c r="AX839" s="181"/>
      <c r="AY839" s="181"/>
      <c r="AZ839" s="181"/>
      <c r="BA839" s="181"/>
      <c r="BB839" s="181"/>
      <c r="BC839" s="181"/>
      <c r="BD839" s="181"/>
      <c r="BE839" s="181"/>
      <c r="BF839" s="181"/>
      <c r="BG839" s="181"/>
      <c r="BH839" s="181"/>
      <c r="BI839" s="181"/>
      <c r="BJ839" s="181"/>
      <c r="BK839" s="181"/>
      <c r="BL839" s="181"/>
      <c r="BM839" s="181"/>
      <c r="BN839" s="181"/>
      <c r="BO839" s="181"/>
      <c r="BP839" s="181"/>
      <c r="BQ839" s="181"/>
      <c r="BR839" s="181"/>
      <c r="BS839" s="181"/>
      <c r="BT839" s="181"/>
      <c r="BU839" s="181"/>
      <c r="BV839" s="181"/>
      <c r="BW839" s="181"/>
      <c r="BX839" s="181"/>
      <c r="BY839" s="181"/>
      <c r="BZ839" s="181"/>
      <c r="CA839" s="181"/>
      <c r="CB839" s="181"/>
      <c r="CC839" s="181"/>
      <c r="CD839" s="181"/>
      <c r="CE839" s="181"/>
      <c r="CF839" s="181"/>
      <c r="CG839" s="181"/>
      <c r="CH839" s="181"/>
      <c r="CI839" s="181"/>
      <c r="CJ839" s="181"/>
      <c r="CK839" s="181"/>
      <c r="CL839" s="181"/>
      <c r="CM839" s="181"/>
      <c r="CN839" s="181"/>
      <c r="CO839" s="181"/>
      <c r="CP839" s="181"/>
      <c r="CQ839" s="181"/>
      <c r="CR839" s="181"/>
      <c r="CS839" s="181"/>
      <c r="CT839" s="181"/>
      <c r="CU839" s="181"/>
      <c r="CV839" s="181"/>
      <c r="CW839" s="181"/>
      <c r="CX839" s="181"/>
      <c r="CY839" s="181"/>
      <c r="CZ839" s="181"/>
      <c r="DA839" s="181"/>
      <c r="DB839" s="181"/>
      <c r="DC839" s="181"/>
      <c r="DD839" s="181"/>
      <c r="DE839" s="181"/>
      <c r="DF839" s="181"/>
      <c r="DG839" s="181"/>
      <c r="DH839" s="181"/>
      <c r="DI839" s="181"/>
      <c r="DJ839" s="181"/>
      <c r="DK839" s="181"/>
      <c r="DL839" s="181"/>
      <c r="DM839" s="181"/>
      <c r="DN839" s="181"/>
      <c r="DO839" s="181"/>
      <c r="DP839" s="181"/>
      <c r="DQ839" s="181"/>
      <c r="DR839" s="181"/>
      <c r="DS839" s="181"/>
      <c r="DT839" s="181"/>
      <c r="DU839" s="181"/>
      <c r="DV839" s="181"/>
      <c r="DW839" s="181"/>
      <c r="DX839" s="181"/>
      <c r="DY839" s="181"/>
      <c r="DZ839" s="181"/>
      <c r="EA839" s="181"/>
      <c r="EB839" s="181"/>
      <c r="EC839" s="181"/>
      <c r="ED839" s="181"/>
      <c r="EE839" s="181"/>
      <c r="EF839" s="181"/>
      <c r="EG839" s="181"/>
      <c r="EH839" s="181"/>
      <c r="EI839" s="181"/>
      <c r="EJ839" s="181"/>
      <c r="EK839" s="181"/>
      <c r="EL839" s="181"/>
      <c r="EM839" s="181"/>
      <c r="EN839" s="181"/>
      <c r="EO839" s="181"/>
      <c r="EP839" s="181"/>
      <c r="EQ839" s="181"/>
      <c r="ER839" s="181"/>
      <c r="ES839" s="181"/>
      <c r="ET839" s="181"/>
      <c r="EU839" s="181"/>
      <c r="EV839" s="181"/>
      <c r="EW839" s="181"/>
      <c r="EX839" s="181"/>
      <c r="EY839" s="181"/>
      <c r="EZ839" s="181"/>
      <c r="FA839" s="181"/>
      <c r="FB839" s="181"/>
      <c r="FC839" s="181"/>
      <c r="FD839" s="181"/>
      <c r="FE839" s="181"/>
      <c r="FF839" s="181"/>
      <c r="FG839" s="181"/>
      <c r="FH839" s="181"/>
      <c r="FI839" s="181"/>
      <c r="FJ839" s="181"/>
      <c r="FK839" s="181"/>
      <c r="FL839" s="181"/>
      <c r="FM839" s="181"/>
      <c r="FN839" s="181"/>
      <c r="FO839" s="181"/>
      <c r="FP839" s="181"/>
      <c r="FQ839" s="181"/>
      <c r="FR839" s="181"/>
      <c r="FS839" s="181"/>
      <c r="FT839" s="181"/>
      <c r="FU839" s="181"/>
      <c r="FV839" s="181"/>
      <c r="FW839" s="181"/>
      <c r="FX839" s="181"/>
      <c r="FY839" s="181"/>
      <c r="FZ839" s="181"/>
      <c r="GA839" s="181"/>
      <c r="GB839" s="181"/>
      <c r="GC839" s="181"/>
      <c r="GD839" s="181"/>
      <c r="GE839" s="181"/>
      <c r="GF839" s="181"/>
      <c r="GG839" s="181"/>
      <c r="GH839" s="181"/>
      <c r="GI839" s="181"/>
      <c r="GJ839" s="181"/>
      <c r="GK839" s="181"/>
      <c r="GL839" s="181"/>
      <c r="GM839" s="181"/>
      <c r="GN839" s="181"/>
      <c r="GO839" s="181"/>
      <c r="GP839" s="181"/>
      <c r="GQ839" s="181"/>
      <c r="GR839" s="181"/>
      <c r="GS839" s="181"/>
      <c r="GT839" s="181"/>
      <c r="GU839" s="181"/>
      <c r="GV839" s="181"/>
      <c r="GW839" s="181"/>
      <c r="GX839" s="181"/>
      <c r="GY839" s="181"/>
      <c r="GZ839" s="181"/>
      <c r="HA839" s="181"/>
      <c r="HB839" s="181"/>
      <c r="HC839" s="181"/>
      <c r="HD839" s="181"/>
      <c r="HE839" s="181"/>
      <c r="HF839" s="181"/>
      <c r="HG839" s="181"/>
      <c r="HH839" s="181"/>
      <c r="HI839" s="181"/>
      <c r="HJ839" s="181"/>
      <c r="HK839" s="181"/>
      <c r="HL839" s="181"/>
      <c r="HM839" s="181"/>
      <c r="HN839" s="181"/>
      <c r="HO839" s="181"/>
      <c r="HP839" s="181"/>
      <c r="HQ839" s="181"/>
      <c r="HR839" s="181"/>
      <c r="HS839" s="181"/>
    </row>
    <row r="840" spans="1:244" s="173" customFormat="1" ht="18" hidden="1">
      <c r="A840" s="97" t="s">
        <v>2022</v>
      </c>
      <c r="B840" s="216"/>
      <c r="C840" s="117" t="s">
        <v>2023</v>
      </c>
      <c r="D840" s="98" t="s">
        <v>35</v>
      </c>
      <c r="E840" s="60">
        <v>-79.27</v>
      </c>
      <c r="F840" s="220"/>
      <c r="G840" s="220"/>
      <c r="H840" s="220"/>
      <c r="I840" s="220"/>
      <c r="J840" s="181"/>
      <c r="K840" s="181"/>
      <c r="L840" s="181"/>
      <c r="M840" s="181"/>
      <c r="N840" s="181"/>
      <c r="O840" s="181"/>
      <c r="P840" s="181"/>
      <c r="Q840" s="181"/>
      <c r="R840" s="181"/>
      <c r="S840" s="181"/>
      <c r="T840" s="181"/>
      <c r="U840" s="181"/>
      <c r="V840" s="181"/>
      <c r="W840" s="181"/>
      <c r="X840" s="181"/>
      <c r="Y840" s="181"/>
      <c r="Z840" s="181"/>
      <c r="AA840" s="181"/>
      <c r="AB840" s="181"/>
      <c r="AC840" s="181"/>
      <c r="AD840" s="181"/>
      <c r="AE840" s="181"/>
      <c r="AF840" s="181"/>
      <c r="AG840" s="181"/>
      <c r="AH840" s="181"/>
      <c r="AI840" s="181"/>
      <c r="AJ840" s="181"/>
      <c r="AK840" s="181"/>
      <c r="AL840" s="181"/>
      <c r="AM840" s="181"/>
      <c r="AN840" s="181"/>
      <c r="AO840" s="181"/>
      <c r="AP840" s="181"/>
      <c r="AQ840" s="181"/>
      <c r="AR840" s="181"/>
      <c r="AS840" s="181"/>
      <c r="AT840" s="181"/>
      <c r="AU840" s="181"/>
      <c r="AV840" s="181"/>
      <c r="AW840" s="181"/>
      <c r="AX840" s="181"/>
      <c r="AY840" s="181"/>
      <c r="AZ840" s="181"/>
      <c r="BA840" s="181"/>
      <c r="BB840" s="181"/>
      <c r="BC840" s="181"/>
      <c r="BD840" s="181"/>
      <c r="BE840" s="181"/>
      <c r="BF840" s="181"/>
      <c r="BG840" s="181"/>
      <c r="BH840" s="181"/>
      <c r="BI840" s="181"/>
      <c r="BJ840" s="181"/>
      <c r="BK840" s="181"/>
      <c r="BL840" s="181"/>
      <c r="BM840" s="181"/>
      <c r="BN840" s="181"/>
      <c r="BO840" s="181"/>
      <c r="BP840" s="181"/>
      <c r="BQ840" s="181"/>
      <c r="BR840" s="181"/>
      <c r="BS840" s="181"/>
      <c r="BT840" s="181"/>
      <c r="BU840" s="181"/>
      <c r="BV840" s="181"/>
      <c r="BW840" s="181"/>
      <c r="BX840" s="181"/>
      <c r="BY840" s="181"/>
      <c r="BZ840" s="181"/>
      <c r="CA840" s="181"/>
      <c r="CB840" s="181"/>
      <c r="CC840" s="181"/>
      <c r="CD840" s="181"/>
      <c r="CE840" s="181"/>
      <c r="CF840" s="181"/>
      <c r="CG840" s="181"/>
      <c r="CH840" s="181"/>
      <c r="CI840" s="181"/>
      <c r="CJ840" s="181"/>
      <c r="CK840" s="181"/>
      <c r="CL840" s="181"/>
      <c r="CM840" s="181"/>
      <c r="CN840" s="181"/>
      <c r="CO840" s="181"/>
      <c r="CP840" s="181"/>
      <c r="CQ840" s="181"/>
      <c r="CR840" s="181"/>
      <c r="CS840" s="181"/>
      <c r="CT840" s="181"/>
      <c r="CU840" s="181"/>
      <c r="CV840" s="181"/>
      <c r="CW840" s="181"/>
      <c r="CX840" s="181"/>
      <c r="CY840" s="181"/>
      <c r="CZ840" s="181"/>
      <c r="DA840" s="181"/>
      <c r="DB840" s="181"/>
      <c r="DC840" s="181"/>
      <c r="DD840" s="181"/>
      <c r="DE840" s="181"/>
      <c r="DF840" s="181"/>
      <c r="DG840" s="181"/>
      <c r="DH840" s="181"/>
      <c r="DI840" s="181"/>
      <c r="DJ840" s="181"/>
      <c r="DK840" s="181"/>
      <c r="DL840" s="181"/>
      <c r="DM840" s="181"/>
      <c r="DN840" s="181"/>
      <c r="DO840" s="181"/>
      <c r="DP840" s="181"/>
      <c r="DQ840" s="181"/>
      <c r="DR840" s="181"/>
      <c r="DS840" s="181"/>
      <c r="DT840" s="181"/>
      <c r="DU840" s="181"/>
      <c r="DV840" s="181"/>
      <c r="DW840" s="181"/>
      <c r="DX840" s="181"/>
      <c r="DY840" s="181"/>
      <c r="DZ840" s="181"/>
      <c r="EA840" s="181"/>
      <c r="EB840" s="181"/>
      <c r="EC840" s="181"/>
      <c r="ED840" s="181"/>
      <c r="EE840" s="181"/>
      <c r="EF840" s="181"/>
      <c r="EG840" s="181"/>
      <c r="EH840" s="181"/>
      <c r="EI840" s="181"/>
      <c r="EJ840" s="181"/>
      <c r="EK840" s="181"/>
      <c r="EL840" s="181"/>
      <c r="EM840" s="181"/>
      <c r="EN840" s="181"/>
      <c r="EO840" s="181"/>
      <c r="EP840" s="181"/>
      <c r="EQ840" s="181"/>
      <c r="ER840" s="181"/>
      <c r="ES840" s="181"/>
      <c r="ET840" s="181"/>
      <c r="EU840" s="181"/>
      <c r="EV840" s="181"/>
      <c r="EW840" s="181"/>
      <c r="EX840" s="181"/>
      <c r="EY840" s="181"/>
      <c r="EZ840" s="181"/>
      <c r="FA840" s="181"/>
      <c r="FB840" s="181"/>
      <c r="FC840" s="181"/>
      <c r="FD840" s="181"/>
      <c r="FE840" s="181"/>
      <c r="FF840" s="181"/>
      <c r="FG840" s="181"/>
      <c r="FH840" s="181"/>
      <c r="FI840" s="181"/>
      <c r="FJ840" s="181"/>
      <c r="FK840" s="181"/>
      <c r="FL840" s="181"/>
      <c r="FM840" s="181"/>
      <c r="FN840" s="181"/>
      <c r="FO840" s="181"/>
      <c r="FP840" s="181"/>
      <c r="FQ840" s="181"/>
      <c r="FR840" s="181"/>
      <c r="FS840" s="181"/>
      <c r="FT840" s="181"/>
      <c r="FU840" s="181"/>
      <c r="FV840" s="181"/>
      <c r="FW840" s="181"/>
      <c r="FX840" s="181"/>
      <c r="FY840" s="181"/>
      <c r="FZ840" s="181"/>
      <c r="GA840" s="181"/>
      <c r="GB840" s="181"/>
      <c r="GC840" s="181"/>
      <c r="GD840" s="181"/>
      <c r="GE840" s="181"/>
      <c r="GF840" s="181"/>
      <c r="GG840" s="181"/>
      <c r="GH840" s="181"/>
      <c r="GI840" s="181"/>
      <c r="GJ840" s="181"/>
      <c r="GK840" s="181"/>
      <c r="GL840" s="181"/>
      <c r="GM840" s="181"/>
      <c r="GN840" s="181"/>
      <c r="GO840" s="181"/>
      <c r="GP840" s="181"/>
      <c r="GQ840" s="181"/>
      <c r="GR840" s="181"/>
      <c r="GS840" s="181"/>
      <c r="GT840" s="181"/>
      <c r="GU840" s="181"/>
      <c r="GV840" s="181"/>
      <c r="GW840" s="181"/>
      <c r="GX840" s="181"/>
      <c r="GY840" s="181"/>
      <c r="GZ840" s="181"/>
      <c r="HA840" s="181"/>
      <c r="HB840" s="181"/>
      <c r="HC840" s="181"/>
      <c r="HD840" s="181"/>
      <c r="HE840" s="181"/>
      <c r="HF840" s="181"/>
      <c r="HG840" s="181"/>
      <c r="HH840" s="181"/>
      <c r="HI840" s="181"/>
      <c r="HJ840" s="181"/>
      <c r="HK840" s="181"/>
      <c r="HL840" s="181"/>
      <c r="HM840" s="181"/>
      <c r="HN840" s="181"/>
      <c r="HO840" s="181"/>
      <c r="HP840" s="181"/>
      <c r="HQ840" s="181"/>
      <c r="HR840" s="181"/>
      <c r="HS840" s="181"/>
    </row>
    <row r="841" spans="1:244" s="173" customFormat="1" ht="11.25" hidden="1" customHeight="1">
      <c r="A841" s="97" t="s">
        <v>2045</v>
      </c>
      <c r="B841" s="216"/>
      <c r="C841" s="97" t="s">
        <v>2046</v>
      </c>
      <c r="D841" s="98" t="s">
        <v>29</v>
      </c>
      <c r="E841" s="60">
        <v>-524</v>
      </c>
      <c r="F841" s="220"/>
      <c r="G841" s="220"/>
      <c r="H841" s="220"/>
      <c r="I841" s="220"/>
      <c r="J841" s="181"/>
      <c r="K841" s="181"/>
      <c r="L841" s="181"/>
      <c r="M841" s="181"/>
      <c r="N841" s="181"/>
      <c r="O841" s="181"/>
      <c r="P841" s="181"/>
      <c r="Q841" s="181"/>
      <c r="R841" s="181"/>
      <c r="S841" s="181"/>
      <c r="T841" s="181"/>
      <c r="U841" s="181"/>
      <c r="V841" s="181"/>
      <c r="W841" s="181"/>
      <c r="X841" s="181"/>
      <c r="Y841" s="181"/>
      <c r="Z841" s="181"/>
      <c r="AA841" s="181"/>
      <c r="AB841" s="181"/>
      <c r="AC841" s="181"/>
      <c r="AD841" s="181"/>
      <c r="AE841" s="181"/>
      <c r="AF841" s="181"/>
      <c r="AG841" s="181"/>
      <c r="AH841" s="181"/>
      <c r="AI841" s="181"/>
      <c r="AJ841" s="181"/>
      <c r="AK841" s="181"/>
      <c r="AL841" s="181"/>
      <c r="AM841" s="181"/>
      <c r="AN841" s="181"/>
      <c r="AO841" s="181"/>
      <c r="AP841" s="181"/>
      <c r="AQ841" s="181"/>
      <c r="AR841" s="181"/>
      <c r="AS841" s="181"/>
      <c r="AT841" s="181"/>
      <c r="AU841" s="181"/>
      <c r="AV841" s="181"/>
      <c r="AW841" s="181"/>
      <c r="AX841" s="181"/>
      <c r="AY841" s="181"/>
      <c r="AZ841" s="181"/>
      <c r="BA841" s="181"/>
      <c r="BB841" s="181"/>
      <c r="BC841" s="181"/>
      <c r="BD841" s="181"/>
      <c r="BE841" s="181"/>
      <c r="BF841" s="181"/>
      <c r="BG841" s="181"/>
      <c r="BH841" s="181"/>
      <c r="BI841" s="181"/>
      <c r="BJ841" s="181"/>
      <c r="BK841" s="181"/>
      <c r="BL841" s="181"/>
      <c r="BM841" s="181"/>
      <c r="BN841" s="181"/>
      <c r="BO841" s="181"/>
      <c r="BP841" s="181"/>
      <c r="BQ841" s="181"/>
      <c r="BR841" s="181"/>
      <c r="BS841" s="181"/>
      <c r="BT841" s="181"/>
      <c r="BU841" s="181"/>
      <c r="BV841" s="181"/>
      <c r="BW841" s="181"/>
      <c r="BX841" s="181"/>
      <c r="BY841" s="181"/>
      <c r="BZ841" s="181"/>
      <c r="CA841" s="181"/>
      <c r="CB841" s="181"/>
      <c r="CC841" s="181"/>
      <c r="CD841" s="181"/>
      <c r="CE841" s="181"/>
      <c r="CF841" s="181"/>
      <c r="CG841" s="181"/>
      <c r="CH841" s="181"/>
      <c r="CI841" s="181"/>
      <c r="CJ841" s="181"/>
      <c r="CK841" s="181"/>
      <c r="CL841" s="181"/>
      <c r="CM841" s="181"/>
      <c r="CN841" s="181"/>
      <c r="CO841" s="181"/>
      <c r="CP841" s="181"/>
      <c r="CQ841" s="181"/>
      <c r="CR841" s="181"/>
      <c r="CS841" s="181"/>
      <c r="CT841" s="181"/>
      <c r="CU841" s="181"/>
      <c r="CV841" s="181"/>
      <c r="CW841" s="181"/>
      <c r="CX841" s="181"/>
      <c r="CY841" s="181"/>
      <c r="CZ841" s="181"/>
      <c r="DA841" s="181"/>
      <c r="DB841" s="181"/>
      <c r="DC841" s="181"/>
      <c r="DD841" s="181"/>
      <c r="DE841" s="181"/>
      <c r="DF841" s="181"/>
      <c r="DG841" s="181"/>
      <c r="DH841" s="181"/>
      <c r="DI841" s="181"/>
      <c r="DJ841" s="181"/>
      <c r="DK841" s="181"/>
      <c r="DL841" s="181"/>
      <c r="DM841" s="181"/>
      <c r="DN841" s="181"/>
      <c r="DO841" s="181"/>
      <c r="DP841" s="181"/>
      <c r="DQ841" s="181"/>
      <c r="DR841" s="181"/>
      <c r="DS841" s="181"/>
      <c r="DT841" s="181"/>
      <c r="DU841" s="181"/>
      <c r="DV841" s="181"/>
      <c r="DW841" s="181"/>
      <c r="DX841" s="181"/>
      <c r="DY841" s="181"/>
      <c r="DZ841" s="181"/>
      <c r="EA841" s="181"/>
      <c r="EB841" s="181"/>
      <c r="EC841" s="181"/>
      <c r="ED841" s="181"/>
      <c r="EE841" s="181"/>
      <c r="EF841" s="181"/>
      <c r="EG841" s="181"/>
      <c r="EH841" s="181"/>
      <c r="EI841" s="181"/>
      <c r="EJ841" s="181"/>
      <c r="EK841" s="181"/>
      <c r="EL841" s="181"/>
      <c r="EM841" s="181"/>
      <c r="EN841" s="181"/>
      <c r="EO841" s="181"/>
      <c r="EP841" s="181"/>
      <c r="EQ841" s="181"/>
      <c r="ER841" s="181"/>
      <c r="ES841" s="181"/>
      <c r="ET841" s="181"/>
      <c r="EU841" s="181"/>
      <c r="EV841" s="181"/>
      <c r="EW841" s="181"/>
      <c r="EX841" s="181"/>
      <c r="EY841" s="181"/>
      <c r="EZ841" s="181"/>
      <c r="FA841" s="181"/>
      <c r="FB841" s="181"/>
      <c r="FC841" s="181"/>
      <c r="FD841" s="181"/>
      <c r="FE841" s="181"/>
      <c r="FF841" s="181"/>
      <c r="FG841" s="181"/>
      <c r="FH841" s="181"/>
      <c r="FI841" s="181"/>
      <c r="FJ841" s="181"/>
      <c r="FK841" s="181"/>
      <c r="FL841" s="181"/>
      <c r="FM841" s="181"/>
      <c r="FN841" s="181"/>
      <c r="FO841" s="181"/>
      <c r="FP841" s="181"/>
      <c r="FQ841" s="181"/>
      <c r="FR841" s="181"/>
      <c r="FS841" s="181"/>
      <c r="FT841" s="181"/>
      <c r="FU841" s="181"/>
      <c r="FV841" s="181"/>
      <c r="FW841" s="181"/>
      <c r="FX841" s="181"/>
      <c r="FY841" s="181"/>
      <c r="FZ841" s="181"/>
      <c r="GA841" s="181"/>
      <c r="GB841" s="181"/>
      <c r="GC841" s="181"/>
      <c r="GD841" s="181"/>
      <c r="GE841" s="181"/>
      <c r="GF841" s="181"/>
      <c r="GG841" s="181"/>
      <c r="GH841" s="181"/>
      <c r="GI841" s="181"/>
      <c r="GJ841" s="181"/>
      <c r="GK841" s="181"/>
      <c r="GL841" s="181"/>
      <c r="GM841" s="181"/>
      <c r="GN841" s="181"/>
      <c r="GO841" s="181"/>
      <c r="GP841" s="181"/>
      <c r="GQ841" s="181"/>
      <c r="GR841" s="181"/>
      <c r="GS841" s="181"/>
      <c r="GT841" s="181"/>
      <c r="GU841" s="181"/>
      <c r="GV841" s="181"/>
      <c r="GW841" s="181"/>
      <c r="GX841" s="181"/>
      <c r="GY841" s="181"/>
      <c r="GZ841" s="181"/>
      <c r="HA841" s="181"/>
      <c r="HB841" s="181"/>
      <c r="HC841" s="181"/>
      <c r="HD841" s="181"/>
      <c r="HE841" s="181"/>
      <c r="HF841" s="181"/>
      <c r="HG841" s="181"/>
      <c r="HH841" s="181"/>
      <c r="HI841" s="181"/>
      <c r="HJ841" s="181"/>
      <c r="HK841" s="181"/>
      <c r="HL841" s="181"/>
      <c r="HM841" s="181"/>
      <c r="HN841" s="181"/>
      <c r="HO841" s="181"/>
      <c r="HP841" s="181"/>
      <c r="HQ841" s="181"/>
      <c r="HR841" s="181"/>
      <c r="HS841" s="181"/>
    </row>
    <row r="842" spans="1:244" s="173" customFormat="1" ht="11.25" hidden="1" customHeight="1">
      <c r="A842" s="97" t="s">
        <v>2047</v>
      </c>
      <c r="B842" s="216"/>
      <c r="C842" s="97" t="s">
        <v>2048</v>
      </c>
      <c r="D842" s="98" t="s">
        <v>32</v>
      </c>
      <c r="E842" s="60">
        <v>-218.34</v>
      </c>
      <c r="F842" s="220"/>
      <c r="G842" s="220"/>
      <c r="H842" s="220"/>
      <c r="I842" s="220"/>
      <c r="J842" s="181"/>
      <c r="K842" s="181"/>
      <c r="L842" s="181"/>
      <c r="M842" s="181"/>
      <c r="N842" s="181"/>
      <c r="O842" s="181"/>
      <c r="P842" s="181"/>
      <c r="Q842" s="181"/>
      <c r="R842" s="181"/>
      <c r="S842" s="181"/>
      <c r="T842" s="181"/>
      <c r="U842" s="181"/>
      <c r="V842" s="181"/>
      <c r="W842" s="181"/>
      <c r="X842" s="181"/>
      <c r="Y842" s="181"/>
      <c r="Z842" s="181"/>
      <c r="AA842" s="181"/>
      <c r="AB842" s="181"/>
      <c r="AC842" s="181"/>
      <c r="AD842" s="181"/>
      <c r="AE842" s="181"/>
      <c r="AF842" s="181"/>
      <c r="AG842" s="181"/>
      <c r="AH842" s="181"/>
      <c r="AI842" s="181"/>
      <c r="AJ842" s="181"/>
      <c r="AK842" s="181"/>
      <c r="AL842" s="181"/>
      <c r="AM842" s="181"/>
      <c r="AN842" s="181"/>
      <c r="AO842" s="181"/>
      <c r="AP842" s="181"/>
      <c r="AQ842" s="181"/>
      <c r="AR842" s="181"/>
      <c r="AS842" s="181"/>
      <c r="AT842" s="181"/>
      <c r="AU842" s="181"/>
      <c r="AV842" s="181"/>
      <c r="AW842" s="181"/>
      <c r="AX842" s="181"/>
      <c r="AY842" s="181"/>
      <c r="AZ842" s="181"/>
      <c r="BA842" s="181"/>
      <c r="BB842" s="181"/>
      <c r="BC842" s="181"/>
      <c r="BD842" s="181"/>
      <c r="BE842" s="181"/>
      <c r="BF842" s="181"/>
      <c r="BG842" s="181"/>
      <c r="BH842" s="181"/>
      <c r="BI842" s="181"/>
      <c r="BJ842" s="181"/>
      <c r="BK842" s="181"/>
      <c r="BL842" s="181"/>
      <c r="BM842" s="181"/>
      <c r="BN842" s="181"/>
      <c r="BO842" s="181"/>
      <c r="BP842" s="181"/>
      <c r="BQ842" s="181"/>
      <c r="BR842" s="181"/>
      <c r="BS842" s="181"/>
      <c r="BT842" s="181"/>
      <c r="BU842" s="181"/>
      <c r="BV842" s="181"/>
      <c r="BW842" s="181"/>
      <c r="BX842" s="181"/>
      <c r="BY842" s="181"/>
      <c r="BZ842" s="181"/>
      <c r="CA842" s="181"/>
      <c r="CB842" s="181"/>
      <c r="CC842" s="181"/>
      <c r="CD842" s="181"/>
      <c r="CE842" s="181"/>
      <c r="CF842" s="181"/>
      <c r="CG842" s="181"/>
      <c r="CH842" s="181"/>
      <c r="CI842" s="181"/>
      <c r="CJ842" s="181"/>
      <c r="CK842" s="181"/>
      <c r="CL842" s="181"/>
      <c r="CM842" s="181"/>
      <c r="CN842" s="181"/>
      <c r="CO842" s="181"/>
      <c r="CP842" s="181"/>
      <c r="CQ842" s="181"/>
      <c r="CR842" s="181"/>
      <c r="CS842" s="181"/>
      <c r="CT842" s="181"/>
      <c r="CU842" s="181"/>
      <c r="CV842" s="181"/>
      <c r="CW842" s="181"/>
      <c r="CX842" s="181"/>
      <c r="CY842" s="181"/>
      <c r="CZ842" s="181"/>
      <c r="DA842" s="181"/>
      <c r="DB842" s="181"/>
      <c r="DC842" s="181"/>
      <c r="DD842" s="181"/>
      <c r="DE842" s="181"/>
      <c r="DF842" s="181"/>
      <c r="DG842" s="181"/>
      <c r="DH842" s="181"/>
      <c r="DI842" s="181"/>
      <c r="DJ842" s="181"/>
      <c r="DK842" s="181"/>
      <c r="DL842" s="181"/>
      <c r="DM842" s="181"/>
      <c r="DN842" s="181"/>
      <c r="DO842" s="181"/>
      <c r="DP842" s="181"/>
      <c r="DQ842" s="181"/>
      <c r="DR842" s="181"/>
      <c r="DS842" s="181"/>
      <c r="DT842" s="181"/>
      <c r="DU842" s="181"/>
      <c r="DV842" s="181"/>
      <c r="DW842" s="181"/>
      <c r="DX842" s="181"/>
      <c r="DY842" s="181"/>
      <c r="DZ842" s="181"/>
      <c r="EA842" s="181"/>
      <c r="EB842" s="181"/>
      <c r="EC842" s="181"/>
      <c r="ED842" s="181"/>
      <c r="EE842" s="181"/>
      <c r="EF842" s="181"/>
      <c r="EG842" s="181"/>
      <c r="EH842" s="181"/>
      <c r="EI842" s="181"/>
      <c r="EJ842" s="181"/>
      <c r="EK842" s="181"/>
      <c r="EL842" s="181"/>
      <c r="EM842" s="181"/>
      <c r="EN842" s="181"/>
      <c r="EO842" s="181"/>
      <c r="EP842" s="181"/>
      <c r="EQ842" s="181"/>
      <c r="ER842" s="181"/>
      <c r="ES842" s="181"/>
      <c r="ET842" s="181"/>
      <c r="EU842" s="181"/>
      <c r="EV842" s="181"/>
      <c r="EW842" s="181"/>
      <c r="EX842" s="181"/>
      <c r="EY842" s="181"/>
      <c r="EZ842" s="181"/>
      <c r="FA842" s="181"/>
      <c r="FB842" s="181"/>
      <c r="FC842" s="181"/>
      <c r="FD842" s="181"/>
      <c r="FE842" s="181"/>
      <c r="FF842" s="181"/>
      <c r="FG842" s="181"/>
      <c r="FH842" s="181"/>
      <c r="FI842" s="181"/>
      <c r="FJ842" s="181"/>
      <c r="FK842" s="181"/>
      <c r="FL842" s="181"/>
      <c r="FM842" s="181"/>
      <c r="FN842" s="181"/>
      <c r="FO842" s="181"/>
      <c r="FP842" s="181"/>
      <c r="FQ842" s="181"/>
      <c r="FR842" s="181"/>
      <c r="FS842" s="181"/>
      <c r="FT842" s="181"/>
      <c r="FU842" s="181"/>
      <c r="FV842" s="181"/>
      <c r="FW842" s="181"/>
      <c r="FX842" s="181"/>
      <c r="FY842" s="181"/>
      <c r="FZ842" s="181"/>
      <c r="GA842" s="181"/>
      <c r="GB842" s="181"/>
      <c r="GC842" s="181"/>
      <c r="GD842" s="181"/>
      <c r="GE842" s="181"/>
      <c r="GF842" s="181"/>
      <c r="GG842" s="181"/>
      <c r="GH842" s="181"/>
      <c r="GI842" s="181"/>
      <c r="GJ842" s="181"/>
      <c r="GK842" s="181"/>
      <c r="GL842" s="181"/>
      <c r="GM842" s="181"/>
      <c r="GN842" s="181"/>
      <c r="GO842" s="181"/>
      <c r="GP842" s="181"/>
      <c r="GQ842" s="181"/>
      <c r="GR842" s="181"/>
      <c r="GS842" s="181"/>
      <c r="GT842" s="181"/>
      <c r="GU842" s="181"/>
      <c r="GV842" s="181"/>
      <c r="GW842" s="181"/>
      <c r="GX842" s="181"/>
      <c r="GY842" s="181"/>
      <c r="GZ842" s="181"/>
      <c r="HA842" s="181"/>
      <c r="HB842" s="181"/>
      <c r="HC842" s="181"/>
      <c r="HD842" s="181"/>
      <c r="HE842" s="181"/>
      <c r="HF842" s="181"/>
      <c r="HG842" s="181"/>
      <c r="HH842" s="181"/>
      <c r="HI842" s="181"/>
      <c r="HJ842" s="181"/>
      <c r="HK842" s="181"/>
      <c r="HL842" s="181"/>
      <c r="HM842" s="181"/>
      <c r="HN842" s="181"/>
      <c r="HO842" s="181"/>
      <c r="HP842" s="181"/>
      <c r="HQ842" s="181"/>
      <c r="HR842" s="181"/>
      <c r="HS842" s="181"/>
    </row>
    <row r="843" spans="1:244" s="173" customFormat="1" ht="11.25" hidden="1" customHeight="1">
      <c r="A843" s="97" t="s">
        <v>2049</v>
      </c>
      <c r="B843" s="216"/>
      <c r="C843" s="97" t="s">
        <v>2050</v>
      </c>
      <c r="D843" s="98" t="s">
        <v>35</v>
      </c>
      <c r="E843" s="60">
        <v>-130.99</v>
      </c>
      <c r="F843" s="220"/>
      <c r="G843" s="220"/>
      <c r="H843" s="220"/>
      <c r="I843" s="220"/>
      <c r="J843" s="181"/>
      <c r="K843" s="181"/>
      <c r="L843" s="181"/>
      <c r="M843" s="181"/>
      <c r="N843" s="181"/>
      <c r="O843" s="181"/>
      <c r="P843" s="181"/>
      <c r="Q843" s="181"/>
      <c r="R843" s="181"/>
      <c r="S843" s="181"/>
      <c r="T843" s="181"/>
      <c r="U843" s="181"/>
      <c r="V843" s="181"/>
      <c r="W843" s="181"/>
      <c r="X843" s="181"/>
      <c r="Y843" s="181"/>
      <c r="Z843" s="181"/>
      <c r="AA843" s="181"/>
      <c r="AB843" s="181"/>
      <c r="AC843" s="181"/>
      <c r="AD843" s="181"/>
      <c r="AE843" s="181"/>
      <c r="AF843" s="181"/>
      <c r="AG843" s="181"/>
      <c r="AH843" s="181"/>
      <c r="AI843" s="181"/>
      <c r="AJ843" s="181"/>
      <c r="AK843" s="181"/>
      <c r="AL843" s="181"/>
      <c r="AM843" s="181"/>
      <c r="AN843" s="181"/>
      <c r="AO843" s="181"/>
      <c r="AP843" s="181"/>
      <c r="AQ843" s="181"/>
      <c r="AR843" s="181"/>
      <c r="AS843" s="181"/>
      <c r="AT843" s="181"/>
      <c r="AU843" s="181"/>
      <c r="AV843" s="181"/>
      <c r="AW843" s="181"/>
      <c r="AX843" s="181"/>
      <c r="AY843" s="181"/>
      <c r="AZ843" s="181"/>
      <c r="BA843" s="181"/>
      <c r="BB843" s="181"/>
      <c r="BC843" s="181"/>
      <c r="BD843" s="181"/>
      <c r="BE843" s="181"/>
      <c r="BF843" s="181"/>
      <c r="BG843" s="181"/>
      <c r="BH843" s="181"/>
      <c r="BI843" s="181"/>
      <c r="BJ843" s="181"/>
      <c r="BK843" s="181"/>
      <c r="BL843" s="181"/>
      <c r="BM843" s="181"/>
      <c r="BN843" s="181"/>
      <c r="BO843" s="181"/>
      <c r="BP843" s="181"/>
      <c r="BQ843" s="181"/>
      <c r="BR843" s="181"/>
      <c r="BS843" s="181"/>
      <c r="BT843" s="181"/>
      <c r="BU843" s="181"/>
      <c r="BV843" s="181"/>
      <c r="BW843" s="181"/>
      <c r="BX843" s="181"/>
      <c r="BY843" s="181"/>
      <c r="BZ843" s="181"/>
      <c r="CA843" s="181"/>
      <c r="CB843" s="181"/>
      <c r="CC843" s="181"/>
      <c r="CD843" s="181"/>
      <c r="CE843" s="181"/>
      <c r="CF843" s="181"/>
      <c r="CG843" s="181"/>
      <c r="CH843" s="181"/>
      <c r="CI843" s="181"/>
      <c r="CJ843" s="181"/>
      <c r="CK843" s="181"/>
      <c r="CL843" s="181"/>
      <c r="CM843" s="181"/>
      <c r="CN843" s="181"/>
      <c r="CO843" s="181"/>
      <c r="CP843" s="181"/>
      <c r="CQ843" s="181"/>
      <c r="CR843" s="181"/>
      <c r="CS843" s="181"/>
      <c r="CT843" s="181"/>
      <c r="CU843" s="181"/>
      <c r="CV843" s="181"/>
      <c r="CW843" s="181"/>
      <c r="CX843" s="181"/>
      <c r="CY843" s="181"/>
      <c r="CZ843" s="181"/>
      <c r="DA843" s="181"/>
      <c r="DB843" s="181"/>
      <c r="DC843" s="181"/>
      <c r="DD843" s="181"/>
      <c r="DE843" s="181"/>
      <c r="DF843" s="181"/>
      <c r="DG843" s="181"/>
      <c r="DH843" s="181"/>
      <c r="DI843" s="181"/>
      <c r="DJ843" s="181"/>
      <c r="DK843" s="181"/>
      <c r="DL843" s="181"/>
      <c r="DM843" s="181"/>
      <c r="DN843" s="181"/>
      <c r="DO843" s="181"/>
      <c r="DP843" s="181"/>
      <c r="DQ843" s="181"/>
      <c r="DR843" s="181"/>
      <c r="DS843" s="181"/>
      <c r="DT843" s="181"/>
      <c r="DU843" s="181"/>
      <c r="DV843" s="181"/>
      <c r="DW843" s="181"/>
      <c r="DX843" s="181"/>
      <c r="DY843" s="181"/>
      <c r="DZ843" s="181"/>
      <c r="EA843" s="181"/>
      <c r="EB843" s="181"/>
      <c r="EC843" s="181"/>
      <c r="ED843" s="181"/>
      <c r="EE843" s="181"/>
      <c r="EF843" s="181"/>
      <c r="EG843" s="181"/>
      <c r="EH843" s="181"/>
      <c r="EI843" s="181"/>
      <c r="EJ843" s="181"/>
      <c r="EK843" s="181"/>
      <c r="EL843" s="181"/>
      <c r="EM843" s="181"/>
      <c r="EN843" s="181"/>
      <c r="EO843" s="181"/>
      <c r="EP843" s="181"/>
      <c r="EQ843" s="181"/>
      <c r="ER843" s="181"/>
      <c r="ES843" s="181"/>
      <c r="ET843" s="181"/>
      <c r="EU843" s="181"/>
      <c r="EV843" s="181"/>
      <c r="EW843" s="181"/>
      <c r="EX843" s="181"/>
      <c r="EY843" s="181"/>
      <c r="EZ843" s="181"/>
      <c r="FA843" s="181"/>
      <c r="FB843" s="181"/>
      <c r="FC843" s="181"/>
      <c r="FD843" s="181"/>
      <c r="FE843" s="181"/>
      <c r="FF843" s="181"/>
      <c r="FG843" s="181"/>
      <c r="FH843" s="181"/>
      <c r="FI843" s="181"/>
      <c r="FJ843" s="181"/>
      <c r="FK843" s="181"/>
      <c r="FL843" s="181"/>
      <c r="FM843" s="181"/>
      <c r="FN843" s="181"/>
      <c r="FO843" s="181"/>
      <c r="FP843" s="181"/>
      <c r="FQ843" s="181"/>
      <c r="FR843" s="181"/>
      <c r="FS843" s="181"/>
      <c r="FT843" s="181"/>
      <c r="FU843" s="181"/>
      <c r="FV843" s="181"/>
      <c r="FW843" s="181"/>
      <c r="FX843" s="181"/>
      <c r="FY843" s="181"/>
      <c r="FZ843" s="181"/>
      <c r="GA843" s="181"/>
      <c r="GB843" s="181"/>
      <c r="GC843" s="181"/>
      <c r="GD843" s="181"/>
      <c r="GE843" s="181"/>
      <c r="GF843" s="181"/>
      <c r="GG843" s="181"/>
      <c r="GH843" s="181"/>
      <c r="GI843" s="181"/>
      <c r="GJ843" s="181"/>
      <c r="GK843" s="181"/>
      <c r="GL843" s="181"/>
      <c r="GM843" s="181"/>
      <c r="GN843" s="181"/>
      <c r="GO843" s="181"/>
      <c r="GP843" s="181"/>
      <c r="GQ843" s="181"/>
      <c r="GR843" s="181"/>
      <c r="GS843" s="181"/>
      <c r="GT843" s="181"/>
      <c r="GU843" s="181"/>
      <c r="GV843" s="181"/>
      <c r="GW843" s="181"/>
      <c r="GX843" s="181"/>
      <c r="GY843" s="181"/>
      <c r="GZ843" s="181"/>
      <c r="HA843" s="181"/>
      <c r="HB843" s="181"/>
      <c r="HC843" s="181"/>
      <c r="HD843" s="181"/>
      <c r="HE843" s="181"/>
      <c r="HF843" s="181"/>
      <c r="HG843" s="181"/>
      <c r="HH843" s="181"/>
      <c r="HI843" s="181"/>
      <c r="HJ843" s="181"/>
      <c r="HK843" s="181"/>
      <c r="HL843" s="181"/>
      <c r="HM843" s="181"/>
      <c r="HN843" s="181"/>
      <c r="HO843" s="181"/>
      <c r="HP843" s="181"/>
      <c r="HQ843" s="181"/>
      <c r="HR843" s="181"/>
      <c r="HS843" s="181"/>
    </row>
    <row r="844" spans="1:244" s="173" customFormat="1" ht="11.25" hidden="1" customHeight="1">
      <c r="A844" s="97" t="s">
        <v>2058</v>
      </c>
      <c r="B844" s="216"/>
      <c r="C844" s="97" t="s">
        <v>2059</v>
      </c>
      <c r="D844" s="98" t="s">
        <v>29</v>
      </c>
      <c r="E844" s="60">
        <v>-10273.799999999999</v>
      </c>
      <c r="F844" s="220"/>
      <c r="G844" s="220"/>
      <c r="H844" s="220"/>
      <c r="I844" s="220"/>
      <c r="J844" s="181"/>
      <c r="K844" s="181"/>
      <c r="L844" s="181"/>
      <c r="M844" s="181"/>
      <c r="N844" s="181"/>
      <c r="O844" s="181"/>
      <c r="P844" s="181"/>
      <c r="Q844" s="181"/>
      <c r="R844" s="181"/>
      <c r="S844" s="181"/>
      <c r="T844" s="181"/>
      <c r="U844" s="181"/>
      <c r="V844" s="181"/>
      <c r="W844" s="181"/>
      <c r="X844" s="181"/>
      <c r="Y844" s="181"/>
      <c r="Z844" s="181"/>
      <c r="AA844" s="181"/>
      <c r="AB844" s="181"/>
      <c r="AC844" s="181"/>
      <c r="AD844" s="181"/>
      <c r="AE844" s="181"/>
      <c r="AF844" s="181"/>
      <c r="AG844" s="181"/>
      <c r="AH844" s="181"/>
      <c r="AI844" s="181"/>
      <c r="AJ844" s="181"/>
      <c r="AK844" s="181"/>
      <c r="AL844" s="181"/>
      <c r="AM844" s="181"/>
      <c r="AN844" s="181"/>
      <c r="AO844" s="181"/>
      <c r="AP844" s="181"/>
      <c r="AQ844" s="181"/>
      <c r="AR844" s="181"/>
      <c r="AS844" s="181"/>
      <c r="AT844" s="181"/>
      <c r="AU844" s="181"/>
      <c r="AV844" s="181"/>
      <c r="AW844" s="181"/>
      <c r="AX844" s="181"/>
      <c r="AY844" s="181"/>
      <c r="AZ844" s="181"/>
      <c r="BA844" s="181"/>
      <c r="BB844" s="181"/>
      <c r="BC844" s="181"/>
      <c r="BD844" s="181"/>
      <c r="BE844" s="181"/>
      <c r="BF844" s="181"/>
      <c r="BG844" s="181"/>
      <c r="BH844" s="181"/>
      <c r="BI844" s="181"/>
      <c r="BJ844" s="181"/>
      <c r="BK844" s="181"/>
      <c r="BL844" s="181"/>
      <c r="BM844" s="181"/>
      <c r="BN844" s="181"/>
      <c r="BO844" s="181"/>
      <c r="BP844" s="181"/>
      <c r="BQ844" s="181"/>
      <c r="BR844" s="181"/>
      <c r="BS844" s="181"/>
      <c r="BT844" s="181"/>
      <c r="BU844" s="181"/>
      <c r="BV844" s="181"/>
      <c r="BW844" s="181"/>
      <c r="BX844" s="181"/>
      <c r="BY844" s="181"/>
      <c r="BZ844" s="181"/>
      <c r="CA844" s="181"/>
      <c r="CB844" s="181"/>
      <c r="CC844" s="181"/>
      <c r="CD844" s="181"/>
      <c r="CE844" s="181"/>
      <c r="CF844" s="181"/>
      <c r="CG844" s="181"/>
      <c r="CH844" s="181"/>
      <c r="CI844" s="181"/>
      <c r="CJ844" s="181"/>
      <c r="CK844" s="181"/>
      <c r="CL844" s="181"/>
      <c r="CM844" s="181"/>
      <c r="CN844" s="181"/>
      <c r="CO844" s="181"/>
      <c r="CP844" s="181"/>
      <c r="CQ844" s="181"/>
      <c r="CR844" s="181"/>
      <c r="CS844" s="181"/>
      <c r="CT844" s="181"/>
      <c r="CU844" s="181"/>
      <c r="CV844" s="181"/>
      <c r="CW844" s="181"/>
      <c r="CX844" s="181"/>
      <c r="CY844" s="181"/>
      <c r="CZ844" s="181"/>
      <c r="DA844" s="181"/>
      <c r="DB844" s="181"/>
      <c r="DC844" s="181"/>
      <c r="DD844" s="181"/>
      <c r="DE844" s="181"/>
      <c r="DF844" s="181"/>
      <c r="DG844" s="181"/>
      <c r="DH844" s="181"/>
      <c r="DI844" s="181"/>
      <c r="DJ844" s="181"/>
      <c r="DK844" s="181"/>
      <c r="DL844" s="181"/>
      <c r="DM844" s="181"/>
      <c r="DN844" s="181"/>
      <c r="DO844" s="181"/>
      <c r="DP844" s="181"/>
      <c r="DQ844" s="181"/>
      <c r="DR844" s="181"/>
      <c r="DS844" s="181"/>
      <c r="DT844" s="181"/>
      <c r="DU844" s="181"/>
      <c r="DV844" s="181"/>
      <c r="DW844" s="181"/>
      <c r="DX844" s="181"/>
      <c r="DY844" s="181"/>
      <c r="DZ844" s="181"/>
      <c r="EA844" s="181"/>
      <c r="EB844" s="181"/>
      <c r="EC844" s="181"/>
      <c r="ED844" s="181"/>
      <c r="EE844" s="181"/>
      <c r="EF844" s="181"/>
      <c r="EG844" s="181"/>
      <c r="EH844" s="181"/>
      <c r="EI844" s="181"/>
      <c r="EJ844" s="181"/>
      <c r="EK844" s="181"/>
      <c r="EL844" s="181"/>
      <c r="EM844" s="181"/>
      <c r="EN844" s="181"/>
      <c r="EO844" s="181"/>
      <c r="EP844" s="181"/>
      <c r="EQ844" s="181"/>
      <c r="ER844" s="181"/>
      <c r="ES844" s="181"/>
      <c r="ET844" s="181"/>
      <c r="EU844" s="181"/>
      <c r="EV844" s="181"/>
      <c r="EW844" s="181"/>
      <c r="EX844" s="181"/>
      <c r="EY844" s="181"/>
      <c r="EZ844" s="181"/>
      <c r="FA844" s="181"/>
      <c r="FB844" s="181"/>
      <c r="FC844" s="181"/>
      <c r="FD844" s="181"/>
      <c r="FE844" s="181"/>
      <c r="FF844" s="181"/>
      <c r="FG844" s="181"/>
      <c r="FH844" s="181"/>
      <c r="FI844" s="181"/>
      <c r="FJ844" s="181"/>
      <c r="FK844" s="181"/>
      <c r="FL844" s="181"/>
      <c r="FM844" s="181"/>
      <c r="FN844" s="181"/>
      <c r="FO844" s="181"/>
      <c r="FP844" s="181"/>
      <c r="FQ844" s="181"/>
      <c r="FR844" s="181"/>
      <c r="FS844" s="181"/>
      <c r="FT844" s="181"/>
      <c r="FU844" s="181"/>
      <c r="FV844" s="181"/>
      <c r="FW844" s="181"/>
      <c r="FX844" s="181"/>
      <c r="FY844" s="181"/>
      <c r="FZ844" s="181"/>
      <c r="GA844" s="181"/>
      <c r="GB844" s="181"/>
      <c r="GC844" s="181"/>
      <c r="GD844" s="181"/>
      <c r="GE844" s="181"/>
      <c r="GF844" s="181"/>
      <c r="GG844" s="181"/>
      <c r="GH844" s="181"/>
      <c r="GI844" s="181"/>
      <c r="GJ844" s="181"/>
      <c r="GK844" s="181"/>
      <c r="GL844" s="181"/>
      <c r="GM844" s="181"/>
      <c r="GN844" s="181"/>
      <c r="GO844" s="181"/>
      <c r="GP844" s="181"/>
      <c r="GQ844" s="181"/>
      <c r="GR844" s="181"/>
      <c r="GS844" s="181"/>
      <c r="GT844" s="181"/>
      <c r="GU844" s="181"/>
      <c r="GV844" s="181"/>
      <c r="GW844" s="181"/>
      <c r="GX844" s="181"/>
      <c r="GY844" s="181"/>
      <c r="GZ844" s="181"/>
      <c r="HA844" s="181"/>
      <c r="HB844" s="181"/>
      <c r="HC844" s="181"/>
      <c r="HD844" s="181"/>
      <c r="HE844" s="181"/>
      <c r="HF844" s="181"/>
      <c r="HG844" s="181"/>
      <c r="HH844" s="181"/>
      <c r="HI844" s="181"/>
      <c r="HJ844" s="181"/>
      <c r="HK844" s="181"/>
      <c r="HL844" s="181"/>
      <c r="HM844" s="181"/>
      <c r="HN844" s="181"/>
      <c r="HO844" s="181"/>
      <c r="HP844" s="181"/>
      <c r="HQ844" s="181"/>
      <c r="HR844" s="181"/>
      <c r="HS844" s="181"/>
    </row>
    <row r="845" spans="1:244" s="173" customFormat="1" ht="11.25" hidden="1" customHeight="1">
      <c r="A845" s="97" t="s">
        <v>2060</v>
      </c>
      <c r="B845" s="216"/>
      <c r="C845" s="97" t="s">
        <v>3319</v>
      </c>
      <c r="D845" s="98" t="s">
        <v>32</v>
      </c>
      <c r="E845" s="60">
        <v>-4365.09</v>
      </c>
      <c r="F845" s="220"/>
      <c r="G845" s="220"/>
      <c r="H845" s="220"/>
      <c r="I845" s="220"/>
      <c r="J845" s="181"/>
      <c r="K845" s="181"/>
      <c r="L845" s="181"/>
      <c r="M845" s="181"/>
      <c r="N845" s="181"/>
      <c r="O845" s="181"/>
      <c r="P845" s="181"/>
      <c r="Q845" s="181"/>
      <c r="R845" s="181"/>
      <c r="S845" s="181"/>
      <c r="T845" s="181"/>
      <c r="U845" s="181"/>
      <c r="V845" s="181"/>
      <c r="W845" s="181"/>
      <c r="X845" s="181"/>
      <c r="Y845" s="181"/>
      <c r="Z845" s="181"/>
      <c r="AA845" s="181"/>
      <c r="AB845" s="181"/>
      <c r="AC845" s="181"/>
      <c r="AD845" s="181"/>
      <c r="AE845" s="181"/>
      <c r="AF845" s="181"/>
      <c r="AG845" s="181"/>
      <c r="AH845" s="181"/>
      <c r="AI845" s="181"/>
      <c r="AJ845" s="181"/>
      <c r="AK845" s="181"/>
      <c r="AL845" s="181"/>
      <c r="AM845" s="181"/>
      <c r="AN845" s="181"/>
      <c r="AO845" s="181"/>
      <c r="AP845" s="181"/>
      <c r="AQ845" s="181"/>
      <c r="AR845" s="181"/>
      <c r="AS845" s="181"/>
      <c r="AT845" s="181"/>
      <c r="AU845" s="181"/>
      <c r="AV845" s="181"/>
      <c r="AW845" s="181"/>
      <c r="AX845" s="181"/>
      <c r="AY845" s="181"/>
      <c r="AZ845" s="181"/>
      <c r="BA845" s="181"/>
      <c r="BB845" s="181"/>
      <c r="BC845" s="181"/>
      <c r="BD845" s="181"/>
      <c r="BE845" s="181"/>
      <c r="BF845" s="181"/>
      <c r="BG845" s="181"/>
      <c r="BH845" s="181"/>
      <c r="BI845" s="181"/>
      <c r="BJ845" s="181"/>
      <c r="BK845" s="181"/>
      <c r="BL845" s="181"/>
      <c r="BM845" s="181"/>
      <c r="BN845" s="181"/>
      <c r="BO845" s="181"/>
      <c r="BP845" s="181"/>
      <c r="BQ845" s="181"/>
      <c r="BR845" s="181"/>
      <c r="BS845" s="181"/>
      <c r="BT845" s="181"/>
      <c r="BU845" s="181"/>
      <c r="BV845" s="181"/>
      <c r="BW845" s="181"/>
      <c r="BX845" s="181"/>
      <c r="BY845" s="181"/>
      <c r="BZ845" s="181"/>
      <c r="CA845" s="181"/>
      <c r="CB845" s="181"/>
      <c r="CC845" s="181"/>
      <c r="CD845" s="181"/>
      <c r="CE845" s="181"/>
      <c r="CF845" s="181"/>
      <c r="CG845" s="181"/>
      <c r="CH845" s="181"/>
      <c r="CI845" s="181"/>
      <c r="CJ845" s="181"/>
      <c r="CK845" s="181"/>
      <c r="CL845" s="181"/>
      <c r="CM845" s="181"/>
      <c r="CN845" s="181"/>
      <c r="CO845" s="181"/>
      <c r="CP845" s="181"/>
      <c r="CQ845" s="181"/>
      <c r="CR845" s="181"/>
      <c r="CS845" s="181"/>
      <c r="CT845" s="181"/>
      <c r="CU845" s="181"/>
      <c r="CV845" s="181"/>
      <c r="CW845" s="181"/>
      <c r="CX845" s="181"/>
      <c r="CY845" s="181"/>
      <c r="CZ845" s="181"/>
      <c r="DA845" s="181"/>
      <c r="DB845" s="181"/>
      <c r="DC845" s="181"/>
      <c r="DD845" s="181"/>
      <c r="DE845" s="181"/>
      <c r="DF845" s="181"/>
      <c r="DG845" s="181"/>
      <c r="DH845" s="181"/>
      <c r="DI845" s="181"/>
      <c r="DJ845" s="181"/>
      <c r="DK845" s="181"/>
      <c r="DL845" s="181"/>
      <c r="DM845" s="181"/>
      <c r="DN845" s="181"/>
      <c r="DO845" s="181"/>
      <c r="DP845" s="181"/>
      <c r="DQ845" s="181"/>
      <c r="DR845" s="181"/>
      <c r="DS845" s="181"/>
      <c r="DT845" s="181"/>
      <c r="DU845" s="181"/>
      <c r="DV845" s="181"/>
      <c r="DW845" s="181"/>
      <c r="DX845" s="181"/>
      <c r="DY845" s="181"/>
      <c r="DZ845" s="181"/>
      <c r="EA845" s="181"/>
      <c r="EB845" s="181"/>
      <c r="EC845" s="181"/>
      <c r="ED845" s="181"/>
      <c r="EE845" s="181"/>
      <c r="EF845" s="181"/>
      <c r="EG845" s="181"/>
      <c r="EH845" s="181"/>
      <c r="EI845" s="181"/>
      <c r="EJ845" s="181"/>
      <c r="EK845" s="181"/>
      <c r="EL845" s="181"/>
      <c r="EM845" s="181"/>
      <c r="EN845" s="181"/>
      <c r="EO845" s="181"/>
      <c r="EP845" s="181"/>
      <c r="EQ845" s="181"/>
      <c r="ER845" s="181"/>
      <c r="ES845" s="181"/>
      <c r="ET845" s="181"/>
      <c r="EU845" s="181"/>
      <c r="EV845" s="181"/>
      <c r="EW845" s="181"/>
      <c r="EX845" s="181"/>
      <c r="EY845" s="181"/>
      <c r="EZ845" s="181"/>
      <c r="FA845" s="181"/>
      <c r="FB845" s="181"/>
      <c r="FC845" s="181"/>
      <c r="FD845" s="181"/>
      <c r="FE845" s="181"/>
      <c r="FF845" s="181"/>
      <c r="FG845" s="181"/>
      <c r="FH845" s="181"/>
      <c r="FI845" s="181"/>
      <c r="FJ845" s="181"/>
      <c r="FK845" s="181"/>
      <c r="FL845" s="181"/>
      <c r="FM845" s="181"/>
      <c r="FN845" s="181"/>
      <c r="FO845" s="181"/>
      <c r="FP845" s="181"/>
      <c r="FQ845" s="181"/>
      <c r="FR845" s="181"/>
      <c r="FS845" s="181"/>
      <c r="FT845" s="181"/>
      <c r="FU845" s="181"/>
      <c r="FV845" s="181"/>
      <c r="FW845" s="181"/>
      <c r="FX845" s="181"/>
      <c r="FY845" s="181"/>
      <c r="FZ845" s="181"/>
      <c r="GA845" s="181"/>
      <c r="GB845" s="181"/>
      <c r="GC845" s="181"/>
      <c r="GD845" s="181"/>
      <c r="GE845" s="181"/>
      <c r="GF845" s="181"/>
      <c r="GG845" s="181"/>
      <c r="GH845" s="181"/>
      <c r="GI845" s="181"/>
      <c r="GJ845" s="181"/>
      <c r="GK845" s="181"/>
      <c r="GL845" s="181"/>
      <c r="GM845" s="181"/>
      <c r="GN845" s="181"/>
      <c r="GO845" s="181"/>
      <c r="GP845" s="181"/>
      <c r="GQ845" s="181"/>
      <c r="GR845" s="181"/>
      <c r="GS845" s="181"/>
      <c r="GT845" s="181"/>
      <c r="GU845" s="181"/>
      <c r="GV845" s="181"/>
      <c r="GW845" s="181"/>
      <c r="GX845" s="181"/>
      <c r="GY845" s="181"/>
      <c r="GZ845" s="181"/>
      <c r="HA845" s="181"/>
      <c r="HB845" s="181"/>
      <c r="HC845" s="181"/>
      <c r="HD845" s="181"/>
      <c r="HE845" s="181"/>
      <c r="HF845" s="181"/>
      <c r="HG845" s="181"/>
      <c r="HH845" s="181"/>
      <c r="HI845" s="181"/>
      <c r="HJ845" s="181"/>
      <c r="HK845" s="181"/>
      <c r="HL845" s="181"/>
      <c r="HM845" s="181"/>
      <c r="HN845" s="181"/>
      <c r="HO845" s="181"/>
      <c r="HP845" s="181"/>
      <c r="HQ845" s="181"/>
      <c r="HR845" s="181"/>
      <c r="HS845" s="181"/>
    </row>
    <row r="846" spans="1:244" s="173" customFormat="1" ht="11.25" hidden="1" customHeight="1">
      <c r="A846" s="97" t="s">
        <v>2062</v>
      </c>
      <c r="B846" s="216"/>
      <c r="C846" s="97" t="s">
        <v>3320</v>
      </c>
      <c r="D846" s="98" t="s">
        <v>35</v>
      </c>
      <c r="E846" s="60">
        <v>-2484.16</v>
      </c>
      <c r="F846" s="220"/>
      <c r="G846" s="220"/>
      <c r="H846" s="220"/>
      <c r="I846" s="220"/>
      <c r="J846" s="181"/>
      <c r="K846" s="181"/>
      <c r="L846" s="181"/>
      <c r="M846" s="181"/>
      <c r="N846" s="181"/>
      <c r="O846" s="181"/>
      <c r="P846" s="181"/>
      <c r="Q846" s="181"/>
      <c r="R846" s="181"/>
      <c r="S846" s="181"/>
      <c r="T846" s="181"/>
      <c r="U846" s="181"/>
      <c r="V846" s="181"/>
      <c r="W846" s="181"/>
      <c r="X846" s="181"/>
      <c r="Y846" s="181"/>
      <c r="Z846" s="181"/>
      <c r="AA846" s="181"/>
      <c r="AB846" s="181"/>
      <c r="AC846" s="181"/>
      <c r="AD846" s="181"/>
      <c r="AE846" s="181"/>
      <c r="AF846" s="181"/>
      <c r="AG846" s="181"/>
      <c r="AH846" s="181"/>
      <c r="AI846" s="181"/>
      <c r="AJ846" s="181"/>
      <c r="AK846" s="181"/>
      <c r="AL846" s="181"/>
      <c r="AM846" s="181"/>
      <c r="AN846" s="181"/>
      <c r="AO846" s="181"/>
      <c r="AP846" s="181"/>
      <c r="AQ846" s="181"/>
      <c r="AR846" s="181"/>
      <c r="AS846" s="181"/>
      <c r="AT846" s="181"/>
      <c r="AU846" s="181"/>
      <c r="AV846" s="181"/>
      <c r="AW846" s="181"/>
      <c r="AX846" s="181"/>
      <c r="AY846" s="181"/>
      <c r="AZ846" s="181"/>
      <c r="BA846" s="181"/>
      <c r="BB846" s="181"/>
      <c r="BC846" s="181"/>
      <c r="BD846" s="181"/>
      <c r="BE846" s="181"/>
      <c r="BF846" s="181"/>
      <c r="BG846" s="181"/>
      <c r="BH846" s="181"/>
      <c r="BI846" s="181"/>
      <c r="BJ846" s="181"/>
      <c r="BK846" s="181"/>
      <c r="BL846" s="181"/>
      <c r="BM846" s="181"/>
      <c r="BN846" s="181"/>
      <c r="BO846" s="181"/>
      <c r="BP846" s="181"/>
      <c r="BQ846" s="181"/>
      <c r="BR846" s="181"/>
      <c r="BS846" s="181"/>
      <c r="BT846" s="181"/>
      <c r="BU846" s="181"/>
      <c r="BV846" s="181"/>
      <c r="BW846" s="181"/>
      <c r="BX846" s="181"/>
      <c r="BY846" s="181"/>
      <c r="BZ846" s="181"/>
      <c r="CA846" s="181"/>
      <c r="CB846" s="181"/>
      <c r="CC846" s="181"/>
      <c r="CD846" s="181"/>
      <c r="CE846" s="181"/>
      <c r="CF846" s="181"/>
      <c r="CG846" s="181"/>
      <c r="CH846" s="181"/>
      <c r="CI846" s="181"/>
      <c r="CJ846" s="181"/>
      <c r="CK846" s="181"/>
      <c r="CL846" s="181"/>
      <c r="CM846" s="181"/>
      <c r="CN846" s="181"/>
      <c r="CO846" s="181"/>
      <c r="CP846" s="181"/>
      <c r="CQ846" s="181"/>
      <c r="CR846" s="181"/>
      <c r="CS846" s="181"/>
      <c r="CT846" s="181"/>
      <c r="CU846" s="181"/>
      <c r="CV846" s="181"/>
      <c r="CW846" s="181"/>
      <c r="CX846" s="181"/>
      <c r="CY846" s="181"/>
      <c r="CZ846" s="181"/>
      <c r="DA846" s="181"/>
      <c r="DB846" s="181"/>
      <c r="DC846" s="181"/>
      <c r="DD846" s="181"/>
      <c r="DE846" s="181"/>
      <c r="DF846" s="181"/>
      <c r="DG846" s="181"/>
      <c r="DH846" s="181"/>
      <c r="DI846" s="181"/>
      <c r="DJ846" s="181"/>
      <c r="DK846" s="181"/>
      <c r="DL846" s="181"/>
      <c r="DM846" s="181"/>
      <c r="DN846" s="181"/>
      <c r="DO846" s="181"/>
      <c r="DP846" s="181"/>
      <c r="DQ846" s="181"/>
      <c r="DR846" s="181"/>
      <c r="DS846" s="181"/>
      <c r="DT846" s="181"/>
      <c r="DU846" s="181"/>
      <c r="DV846" s="181"/>
      <c r="DW846" s="181"/>
      <c r="DX846" s="181"/>
      <c r="DY846" s="181"/>
      <c r="DZ846" s="181"/>
      <c r="EA846" s="181"/>
      <c r="EB846" s="181"/>
      <c r="EC846" s="181"/>
      <c r="ED846" s="181"/>
      <c r="EE846" s="181"/>
      <c r="EF846" s="181"/>
      <c r="EG846" s="181"/>
      <c r="EH846" s="181"/>
      <c r="EI846" s="181"/>
      <c r="EJ846" s="181"/>
      <c r="EK846" s="181"/>
      <c r="EL846" s="181"/>
      <c r="EM846" s="181"/>
      <c r="EN846" s="181"/>
      <c r="EO846" s="181"/>
      <c r="EP846" s="181"/>
      <c r="EQ846" s="181"/>
      <c r="ER846" s="181"/>
      <c r="ES846" s="181"/>
      <c r="ET846" s="181"/>
      <c r="EU846" s="181"/>
      <c r="EV846" s="181"/>
      <c r="EW846" s="181"/>
      <c r="EX846" s="181"/>
      <c r="EY846" s="181"/>
      <c r="EZ846" s="181"/>
      <c r="FA846" s="181"/>
      <c r="FB846" s="181"/>
      <c r="FC846" s="181"/>
      <c r="FD846" s="181"/>
      <c r="FE846" s="181"/>
      <c r="FF846" s="181"/>
      <c r="FG846" s="181"/>
      <c r="FH846" s="181"/>
      <c r="FI846" s="181"/>
      <c r="FJ846" s="181"/>
      <c r="FK846" s="181"/>
      <c r="FL846" s="181"/>
      <c r="FM846" s="181"/>
      <c r="FN846" s="181"/>
      <c r="FO846" s="181"/>
      <c r="FP846" s="181"/>
      <c r="FQ846" s="181"/>
      <c r="FR846" s="181"/>
      <c r="FS846" s="181"/>
      <c r="FT846" s="181"/>
      <c r="FU846" s="181"/>
      <c r="FV846" s="181"/>
      <c r="FW846" s="181"/>
      <c r="FX846" s="181"/>
      <c r="FY846" s="181"/>
      <c r="FZ846" s="181"/>
      <c r="GA846" s="181"/>
      <c r="GB846" s="181"/>
      <c r="GC846" s="181"/>
      <c r="GD846" s="181"/>
      <c r="GE846" s="181"/>
      <c r="GF846" s="181"/>
      <c r="GG846" s="181"/>
      <c r="GH846" s="181"/>
      <c r="GI846" s="181"/>
      <c r="GJ846" s="181"/>
      <c r="GK846" s="181"/>
      <c r="GL846" s="181"/>
      <c r="GM846" s="181"/>
      <c r="GN846" s="181"/>
      <c r="GO846" s="181"/>
      <c r="GP846" s="181"/>
      <c r="GQ846" s="181"/>
      <c r="GR846" s="181"/>
      <c r="GS846" s="181"/>
      <c r="GT846" s="181"/>
      <c r="GU846" s="181"/>
      <c r="GV846" s="181"/>
      <c r="GW846" s="181"/>
      <c r="GX846" s="181"/>
      <c r="GY846" s="181"/>
      <c r="GZ846" s="181"/>
      <c r="HA846" s="181"/>
      <c r="HB846" s="181"/>
      <c r="HC846" s="181"/>
      <c r="HD846" s="181"/>
      <c r="HE846" s="181"/>
      <c r="HF846" s="181"/>
      <c r="HG846" s="181"/>
      <c r="HH846" s="181"/>
      <c r="HI846" s="181"/>
      <c r="HJ846" s="181"/>
      <c r="HK846" s="181"/>
      <c r="HL846" s="181"/>
      <c r="HM846" s="181"/>
      <c r="HN846" s="181"/>
      <c r="HO846" s="181"/>
      <c r="HP846" s="181"/>
      <c r="HQ846" s="181"/>
      <c r="HR846" s="181"/>
      <c r="HS846" s="181"/>
    </row>
    <row r="847" spans="1:244" s="173" customFormat="1" ht="11.25" hidden="1" customHeight="1">
      <c r="A847" s="97" t="s">
        <v>2091</v>
      </c>
      <c r="B847" s="216"/>
      <c r="C847" s="97" t="s">
        <v>2092</v>
      </c>
      <c r="D847" s="98" t="s">
        <v>29</v>
      </c>
      <c r="E847" s="60">
        <v>-55428.55</v>
      </c>
      <c r="F847" s="220"/>
      <c r="G847" s="220"/>
      <c r="H847" s="220"/>
      <c r="I847" s="220"/>
      <c r="J847" s="181"/>
      <c r="K847" s="181"/>
      <c r="L847" s="181"/>
      <c r="M847" s="181"/>
      <c r="N847" s="181"/>
      <c r="O847" s="181"/>
      <c r="P847" s="181"/>
      <c r="Q847" s="181"/>
      <c r="R847" s="181"/>
      <c r="S847" s="181"/>
      <c r="T847" s="181"/>
      <c r="U847" s="181"/>
      <c r="V847" s="181"/>
      <c r="W847" s="181"/>
      <c r="X847" s="181"/>
      <c r="Y847" s="181"/>
      <c r="Z847" s="181"/>
      <c r="AA847" s="181"/>
      <c r="AB847" s="181"/>
      <c r="AC847" s="181"/>
      <c r="AD847" s="181"/>
      <c r="AE847" s="181"/>
      <c r="AF847" s="181"/>
      <c r="AG847" s="181"/>
      <c r="AH847" s="181"/>
      <c r="AI847" s="181"/>
      <c r="AJ847" s="181"/>
      <c r="AK847" s="181"/>
      <c r="AL847" s="181"/>
      <c r="AM847" s="181"/>
      <c r="AN847" s="181"/>
      <c r="AO847" s="181"/>
      <c r="AP847" s="181"/>
      <c r="AQ847" s="181"/>
      <c r="AR847" s="181"/>
      <c r="AS847" s="181"/>
      <c r="AT847" s="181"/>
      <c r="AU847" s="181"/>
      <c r="AV847" s="181"/>
      <c r="AW847" s="181"/>
      <c r="AX847" s="181"/>
      <c r="AY847" s="181"/>
      <c r="AZ847" s="181"/>
      <c r="BA847" s="181"/>
      <c r="BB847" s="181"/>
      <c r="BC847" s="181"/>
      <c r="BD847" s="181"/>
      <c r="BE847" s="181"/>
      <c r="BF847" s="181"/>
      <c r="BG847" s="181"/>
      <c r="BH847" s="181"/>
      <c r="BI847" s="181"/>
      <c r="BJ847" s="181"/>
      <c r="BK847" s="181"/>
      <c r="BL847" s="181"/>
      <c r="BM847" s="181"/>
      <c r="BN847" s="181"/>
      <c r="BO847" s="181"/>
      <c r="BP847" s="181"/>
      <c r="BQ847" s="181"/>
      <c r="BR847" s="181"/>
      <c r="BS847" s="181"/>
      <c r="BT847" s="181"/>
      <c r="BU847" s="181"/>
      <c r="BV847" s="181"/>
      <c r="BW847" s="181"/>
      <c r="BX847" s="181"/>
      <c r="BY847" s="181"/>
      <c r="BZ847" s="181"/>
      <c r="CA847" s="181"/>
      <c r="CB847" s="181"/>
      <c r="CC847" s="181"/>
      <c r="CD847" s="181"/>
      <c r="CE847" s="181"/>
      <c r="CF847" s="181"/>
      <c r="CG847" s="181"/>
      <c r="CH847" s="181"/>
      <c r="CI847" s="181"/>
      <c r="CJ847" s="181"/>
      <c r="CK847" s="181"/>
      <c r="CL847" s="181"/>
      <c r="CM847" s="181"/>
      <c r="CN847" s="181"/>
      <c r="CO847" s="181"/>
      <c r="CP847" s="181"/>
      <c r="CQ847" s="181"/>
      <c r="CR847" s="181"/>
      <c r="CS847" s="181"/>
      <c r="CT847" s="181"/>
      <c r="CU847" s="181"/>
      <c r="CV847" s="181"/>
      <c r="CW847" s="181"/>
      <c r="CX847" s="181"/>
      <c r="CY847" s="181"/>
      <c r="CZ847" s="181"/>
      <c r="DA847" s="181"/>
      <c r="DB847" s="181"/>
      <c r="DC847" s="181"/>
      <c r="DD847" s="181"/>
      <c r="DE847" s="181"/>
      <c r="DF847" s="181"/>
      <c r="DG847" s="181"/>
      <c r="DH847" s="181"/>
      <c r="DI847" s="181"/>
      <c r="DJ847" s="181"/>
      <c r="DK847" s="181"/>
      <c r="DL847" s="181"/>
      <c r="DM847" s="181"/>
      <c r="DN847" s="181"/>
      <c r="DO847" s="181"/>
      <c r="DP847" s="181"/>
      <c r="DQ847" s="181"/>
      <c r="DR847" s="181"/>
      <c r="DS847" s="181"/>
      <c r="DT847" s="181"/>
      <c r="DU847" s="181"/>
      <c r="DV847" s="181"/>
      <c r="DW847" s="181"/>
      <c r="DX847" s="181"/>
      <c r="DY847" s="181"/>
      <c r="DZ847" s="181"/>
      <c r="EA847" s="181"/>
      <c r="EB847" s="181"/>
      <c r="EC847" s="181"/>
      <c r="ED847" s="181"/>
      <c r="EE847" s="181"/>
      <c r="EF847" s="181"/>
      <c r="EG847" s="181"/>
      <c r="EH847" s="181"/>
      <c r="EI847" s="181"/>
      <c r="EJ847" s="181"/>
      <c r="EK847" s="181"/>
      <c r="EL847" s="181"/>
      <c r="EM847" s="181"/>
      <c r="EN847" s="181"/>
      <c r="EO847" s="181"/>
      <c r="EP847" s="181"/>
      <c r="EQ847" s="181"/>
      <c r="ER847" s="181"/>
      <c r="ES847" s="181"/>
      <c r="ET847" s="181"/>
      <c r="EU847" s="181"/>
      <c r="EV847" s="181"/>
      <c r="EW847" s="181"/>
      <c r="EX847" s="181"/>
      <c r="EY847" s="181"/>
      <c r="EZ847" s="181"/>
      <c r="FA847" s="181"/>
      <c r="FB847" s="181"/>
      <c r="FC847" s="181"/>
      <c r="FD847" s="181"/>
      <c r="FE847" s="181"/>
      <c r="FF847" s="181"/>
      <c r="FG847" s="181"/>
      <c r="FH847" s="181"/>
      <c r="FI847" s="181"/>
      <c r="FJ847" s="181"/>
      <c r="FK847" s="181"/>
      <c r="FL847" s="181"/>
      <c r="FM847" s="181"/>
      <c r="FN847" s="181"/>
      <c r="FO847" s="181"/>
      <c r="FP847" s="181"/>
      <c r="FQ847" s="181"/>
      <c r="FR847" s="181"/>
      <c r="FS847" s="181"/>
      <c r="FT847" s="181"/>
      <c r="FU847" s="181"/>
      <c r="FV847" s="181"/>
      <c r="FW847" s="181"/>
      <c r="FX847" s="181"/>
      <c r="FY847" s="181"/>
      <c r="FZ847" s="181"/>
      <c r="GA847" s="181"/>
      <c r="GB847" s="181"/>
      <c r="GC847" s="181"/>
      <c r="GD847" s="181"/>
      <c r="GE847" s="181"/>
      <c r="GF847" s="181"/>
      <c r="GG847" s="181"/>
      <c r="GH847" s="181"/>
      <c r="GI847" s="181"/>
      <c r="GJ847" s="181"/>
      <c r="GK847" s="181"/>
      <c r="GL847" s="181"/>
      <c r="GM847" s="181"/>
      <c r="GN847" s="181"/>
      <c r="GO847" s="181"/>
      <c r="GP847" s="181"/>
      <c r="GQ847" s="181"/>
      <c r="GR847" s="181"/>
      <c r="GS847" s="181"/>
      <c r="GT847" s="181"/>
      <c r="GU847" s="181"/>
      <c r="GV847" s="181"/>
      <c r="GW847" s="181"/>
      <c r="GX847" s="181"/>
      <c r="GY847" s="181"/>
      <c r="GZ847" s="181"/>
      <c r="HA847" s="181"/>
      <c r="HB847" s="181"/>
      <c r="HC847" s="181"/>
      <c r="HD847" s="181"/>
      <c r="HE847" s="181"/>
      <c r="HF847" s="181"/>
      <c r="HG847" s="181"/>
      <c r="HH847" s="181"/>
      <c r="HI847" s="181"/>
      <c r="HJ847" s="181"/>
      <c r="HK847" s="181"/>
      <c r="HL847" s="181"/>
      <c r="HM847" s="181"/>
      <c r="HN847" s="181"/>
      <c r="HO847" s="181"/>
      <c r="HP847" s="181"/>
      <c r="HQ847" s="181"/>
      <c r="HR847" s="181"/>
      <c r="HS847" s="181"/>
    </row>
    <row r="848" spans="1:244" s="173" customFormat="1" ht="11.25" hidden="1" customHeight="1">
      <c r="A848" s="97" t="s">
        <v>2093</v>
      </c>
      <c r="B848" s="216"/>
      <c r="C848" s="97" t="s">
        <v>2094</v>
      </c>
      <c r="D848" s="98" t="s">
        <v>32</v>
      </c>
      <c r="E848" s="60">
        <v>-23095.26</v>
      </c>
      <c r="F848" s="220"/>
      <c r="G848" s="220"/>
      <c r="H848" s="220"/>
      <c r="I848" s="220"/>
      <c r="J848" s="181"/>
      <c r="K848" s="181"/>
      <c r="L848" s="181"/>
      <c r="M848" s="181"/>
      <c r="N848" s="181"/>
      <c r="O848" s="181"/>
      <c r="P848" s="181"/>
      <c r="Q848" s="181"/>
      <c r="R848" s="181"/>
      <c r="S848" s="181"/>
      <c r="T848" s="181"/>
      <c r="U848" s="181"/>
      <c r="V848" s="181"/>
      <c r="W848" s="181"/>
      <c r="X848" s="181"/>
      <c r="Y848" s="181"/>
      <c r="Z848" s="181"/>
      <c r="AA848" s="181"/>
      <c r="AB848" s="181"/>
      <c r="AC848" s="181"/>
      <c r="AD848" s="181"/>
      <c r="AE848" s="181"/>
      <c r="AF848" s="181"/>
      <c r="AG848" s="181"/>
      <c r="AH848" s="181"/>
      <c r="AI848" s="181"/>
      <c r="AJ848" s="181"/>
      <c r="AK848" s="181"/>
      <c r="AL848" s="181"/>
      <c r="AM848" s="181"/>
      <c r="AN848" s="181"/>
      <c r="AO848" s="181"/>
      <c r="AP848" s="181"/>
      <c r="AQ848" s="181"/>
      <c r="AR848" s="181"/>
      <c r="AS848" s="181"/>
      <c r="AT848" s="181"/>
      <c r="AU848" s="181"/>
      <c r="AV848" s="181"/>
      <c r="AW848" s="181"/>
      <c r="AX848" s="181"/>
      <c r="AY848" s="181"/>
      <c r="AZ848" s="181"/>
      <c r="BA848" s="181"/>
      <c r="BB848" s="181"/>
      <c r="BC848" s="181"/>
      <c r="BD848" s="181"/>
      <c r="BE848" s="181"/>
      <c r="BF848" s="181"/>
      <c r="BG848" s="181"/>
      <c r="BH848" s="181"/>
      <c r="BI848" s="181"/>
      <c r="BJ848" s="181"/>
      <c r="BK848" s="181"/>
      <c r="BL848" s="181"/>
      <c r="BM848" s="181"/>
      <c r="BN848" s="181"/>
      <c r="BO848" s="181"/>
      <c r="BP848" s="181"/>
      <c r="BQ848" s="181"/>
      <c r="BR848" s="181"/>
      <c r="BS848" s="181"/>
      <c r="BT848" s="181"/>
      <c r="BU848" s="181"/>
      <c r="BV848" s="181"/>
      <c r="BW848" s="181"/>
      <c r="BX848" s="181"/>
      <c r="BY848" s="181"/>
      <c r="BZ848" s="181"/>
      <c r="CA848" s="181"/>
      <c r="CB848" s="181"/>
      <c r="CC848" s="181"/>
      <c r="CD848" s="181"/>
      <c r="CE848" s="181"/>
      <c r="CF848" s="181"/>
      <c r="CG848" s="181"/>
      <c r="CH848" s="181"/>
      <c r="CI848" s="181"/>
      <c r="CJ848" s="181"/>
      <c r="CK848" s="181"/>
      <c r="CL848" s="181"/>
      <c r="CM848" s="181"/>
      <c r="CN848" s="181"/>
      <c r="CO848" s="181"/>
      <c r="CP848" s="181"/>
      <c r="CQ848" s="181"/>
      <c r="CR848" s="181"/>
      <c r="CS848" s="181"/>
      <c r="CT848" s="181"/>
      <c r="CU848" s="181"/>
      <c r="CV848" s="181"/>
      <c r="CW848" s="181"/>
      <c r="CX848" s="181"/>
      <c r="CY848" s="181"/>
      <c r="CZ848" s="181"/>
      <c r="DA848" s="181"/>
      <c r="DB848" s="181"/>
      <c r="DC848" s="181"/>
      <c r="DD848" s="181"/>
      <c r="DE848" s="181"/>
      <c r="DF848" s="181"/>
      <c r="DG848" s="181"/>
      <c r="DH848" s="181"/>
      <c r="DI848" s="181"/>
      <c r="DJ848" s="181"/>
      <c r="DK848" s="181"/>
      <c r="DL848" s="181"/>
      <c r="DM848" s="181"/>
      <c r="DN848" s="181"/>
      <c r="DO848" s="181"/>
      <c r="DP848" s="181"/>
      <c r="DQ848" s="181"/>
      <c r="DR848" s="181"/>
      <c r="DS848" s="181"/>
      <c r="DT848" s="181"/>
      <c r="DU848" s="181"/>
      <c r="DV848" s="181"/>
      <c r="DW848" s="181"/>
      <c r="DX848" s="181"/>
      <c r="DY848" s="181"/>
      <c r="DZ848" s="181"/>
      <c r="EA848" s="181"/>
      <c r="EB848" s="181"/>
      <c r="EC848" s="181"/>
      <c r="ED848" s="181"/>
      <c r="EE848" s="181"/>
      <c r="EF848" s="181"/>
      <c r="EG848" s="181"/>
      <c r="EH848" s="181"/>
      <c r="EI848" s="181"/>
      <c r="EJ848" s="181"/>
      <c r="EK848" s="181"/>
      <c r="EL848" s="181"/>
      <c r="EM848" s="181"/>
      <c r="EN848" s="181"/>
      <c r="EO848" s="181"/>
      <c r="EP848" s="181"/>
      <c r="EQ848" s="181"/>
      <c r="ER848" s="181"/>
      <c r="ES848" s="181"/>
      <c r="ET848" s="181"/>
      <c r="EU848" s="181"/>
      <c r="EV848" s="181"/>
      <c r="EW848" s="181"/>
      <c r="EX848" s="181"/>
      <c r="EY848" s="181"/>
      <c r="EZ848" s="181"/>
      <c r="FA848" s="181"/>
      <c r="FB848" s="181"/>
      <c r="FC848" s="181"/>
      <c r="FD848" s="181"/>
      <c r="FE848" s="181"/>
      <c r="FF848" s="181"/>
      <c r="FG848" s="181"/>
      <c r="FH848" s="181"/>
      <c r="FI848" s="181"/>
      <c r="FJ848" s="181"/>
      <c r="FK848" s="181"/>
      <c r="FL848" s="181"/>
      <c r="FM848" s="181"/>
      <c r="FN848" s="181"/>
      <c r="FO848" s="181"/>
      <c r="FP848" s="181"/>
      <c r="FQ848" s="181"/>
      <c r="FR848" s="181"/>
      <c r="FS848" s="181"/>
      <c r="FT848" s="181"/>
      <c r="FU848" s="181"/>
      <c r="FV848" s="181"/>
      <c r="FW848" s="181"/>
      <c r="FX848" s="181"/>
      <c r="FY848" s="181"/>
      <c r="FZ848" s="181"/>
      <c r="GA848" s="181"/>
      <c r="GB848" s="181"/>
      <c r="GC848" s="181"/>
      <c r="GD848" s="181"/>
      <c r="GE848" s="181"/>
      <c r="GF848" s="181"/>
      <c r="GG848" s="181"/>
      <c r="GH848" s="181"/>
      <c r="GI848" s="181"/>
      <c r="GJ848" s="181"/>
      <c r="GK848" s="181"/>
      <c r="GL848" s="181"/>
      <c r="GM848" s="181"/>
      <c r="GN848" s="181"/>
      <c r="GO848" s="181"/>
      <c r="GP848" s="181"/>
      <c r="GQ848" s="181"/>
      <c r="GR848" s="181"/>
      <c r="GS848" s="181"/>
      <c r="GT848" s="181"/>
      <c r="GU848" s="181"/>
      <c r="GV848" s="181"/>
      <c r="GW848" s="181"/>
      <c r="GX848" s="181"/>
      <c r="GY848" s="181"/>
      <c r="GZ848" s="181"/>
      <c r="HA848" s="181"/>
      <c r="HB848" s="181"/>
      <c r="HC848" s="181"/>
      <c r="HD848" s="181"/>
      <c r="HE848" s="181"/>
      <c r="HF848" s="181"/>
      <c r="HG848" s="181"/>
      <c r="HH848" s="181"/>
      <c r="HI848" s="181"/>
      <c r="HJ848" s="181"/>
      <c r="HK848" s="181"/>
      <c r="HL848" s="181"/>
      <c r="HM848" s="181"/>
      <c r="HN848" s="181"/>
      <c r="HO848" s="181"/>
      <c r="HP848" s="181"/>
      <c r="HQ848" s="181"/>
      <c r="HR848" s="181"/>
      <c r="HS848" s="181"/>
    </row>
    <row r="849" spans="1:227" s="173" customFormat="1" ht="11.25" hidden="1" customHeight="1">
      <c r="A849" s="97" t="s">
        <v>2095</v>
      </c>
      <c r="B849" s="216"/>
      <c r="C849" s="97" t="s">
        <v>2096</v>
      </c>
      <c r="D849" s="98" t="s">
        <v>35</v>
      </c>
      <c r="E849" s="60">
        <v>-13857.16</v>
      </c>
      <c r="F849" s="220"/>
      <c r="G849" s="220"/>
      <c r="H849" s="220"/>
      <c r="I849" s="220"/>
      <c r="J849" s="181"/>
      <c r="K849" s="181"/>
      <c r="L849" s="181"/>
      <c r="M849" s="181"/>
      <c r="N849" s="181"/>
      <c r="O849" s="181"/>
      <c r="P849" s="181"/>
      <c r="Q849" s="181"/>
      <c r="R849" s="181"/>
      <c r="S849" s="181"/>
      <c r="T849" s="181"/>
      <c r="U849" s="181"/>
      <c r="V849" s="181"/>
      <c r="W849" s="181"/>
      <c r="X849" s="181"/>
      <c r="Y849" s="181"/>
      <c r="Z849" s="181"/>
      <c r="AA849" s="181"/>
      <c r="AB849" s="181"/>
      <c r="AC849" s="181"/>
      <c r="AD849" s="181"/>
      <c r="AE849" s="181"/>
      <c r="AF849" s="181"/>
      <c r="AG849" s="181"/>
      <c r="AH849" s="181"/>
      <c r="AI849" s="181"/>
      <c r="AJ849" s="181"/>
      <c r="AK849" s="181"/>
      <c r="AL849" s="181"/>
      <c r="AM849" s="181"/>
      <c r="AN849" s="181"/>
      <c r="AO849" s="181"/>
      <c r="AP849" s="181"/>
      <c r="AQ849" s="181"/>
      <c r="AR849" s="181"/>
      <c r="AS849" s="181"/>
      <c r="AT849" s="181"/>
      <c r="AU849" s="181"/>
      <c r="AV849" s="181"/>
      <c r="AW849" s="181"/>
      <c r="AX849" s="181"/>
      <c r="AY849" s="181"/>
      <c r="AZ849" s="181"/>
      <c r="BA849" s="181"/>
      <c r="BB849" s="181"/>
      <c r="BC849" s="181"/>
      <c r="BD849" s="181"/>
      <c r="BE849" s="181"/>
      <c r="BF849" s="181"/>
      <c r="BG849" s="181"/>
      <c r="BH849" s="181"/>
      <c r="BI849" s="181"/>
      <c r="BJ849" s="181"/>
      <c r="BK849" s="181"/>
      <c r="BL849" s="181"/>
      <c r="BM849" s="181"/>
      <c r="BN849" s="181"/>
      <c r="BO849" s="181"/>
      <c r="BP849" s="181"/>
      <c r="BQ849" s="181"/>
      <c r="BR849" s="181"/>
      <c r="BS849" s="181"/>
      <c r="BT849" s="181"/>
      <c r="BU849" s="181"/>
      <c r="BV849" s="181"/>
      <c r="BW849" s="181"/>
      <c r="BX849" s="181"/>
      <c r="BY849" s="181"/>
      <c r="BZ849" s="181"/>
      <c r="CA849" s="181"/>
      <c r="CB849" s="181"/>
      <c r="CC849" s="181"/>
      <c r="CD849" s="181"/>
      <c r="CE849" s="181"/>
      <c r="CF849" s="181"/>
      <c r="CG849" s="181"/>
      <c r="CH849" s="181"/>
      <c r="CI849" s="181"/>
      <c r="CJ849" s="181"/>
      <c r="CK849" s="181"/>
      <c r="CL849" s="181"/>
      <c r="CM849" s="181"/>
      <c r="CN849" s="181"/>
      <c r="CO849" s="181"/>
      <c r="CP849" s="181"/>
      <c r="CQ849" s="181"/>
      <c r="CR849" s="181"/>
      <c r="CS849" s="181"/>
      <c r="CT849" s="181"/>
      <c r="CU849" s="181"/>
      <c r="CV849" s="181"/>
      <c r="CW849" s="181"/>
      <c r="CX849" s="181"/>
      <c r="CY849" s="181"/>
      <c r="CZ849" s="181"/>
      <c r="DA849" s="181"/>
      <c r="DB849" s="181"/>
      <c r="DC849" s="181"/>
      <c r="DD849" s="181"/>
      <c r="DE849" s="181"/>
      <c r="DF849" s="181"/>
      <c r="DG849" s="181"/>
      <c r="DH849" s="181"/>
      <c r="DI849" s="181"/>
      <c r="DJ849" s="181"/>
      <c r="DK849" s="181"/>
      <c r="DL849" s="181"/>
      <c r="DM849" s="181"/>
      <c r="DN849" s="181"/>
      <c r="DO849" s="181"/>
      <c r="DP849" s="181"/>
      <c r="DQ849" s="181"/>
      <c r="DR849" s="181"/>
      <c r="DS849" s="181"/>
      <c r="DT849" s="181"/>
      <c r="DU849" s="181"/>
      <c r="DV849" s="181"/>
      <c r="DW849" s="181"/>
      <c r="DX849" s="181"/>
      <c r="DY849" s="181"/>
      <c r="DZ849" s="181"/>
      <c r="EA849" s="181"/>
      <c r="EB849" s="181"/>
      <c r="EC849" s="181"/>
      <c r="ED849" s="181"/>
      <c r="EE849" s="181"/>
      <c r="EF849" s="181"/>
      <c r="EG849" s="181"/>
      <c r="EH849" s="181"/>
      <c r="EI849" s="181"/>
      <c r="EJ849" s="181"/>
      <c r="EK849" s="181"/>
      <c r="EL849" s="181"/>
      <c r="EM849" s="181"/>
      <c r="EN849" s="181"/>
      <c r="EO849" s="181"/>
      <c r="EP849" s="181"/>
      <c r="EQ849" s="181"/>
      <c r="ER849" s="181"/>
      <c r="ES849" s="181"/>
      <c r="ET849" s="181"/>
      <c r="EU849" s="181"/>
      <c r="EV849" s="181"/>
      <c r="EW849" s="181"/>
      <c r="EX849" s="181"/>
      <c r="EY849" s="181"/>
      <c r="EZ849" s="181"/>
      <c r="FA849" s="181"/>
      <c r="FB849" s="181"/>
      <c r="FC849" s="181"/>
      <c r="FD849" s="181"/>
      <c r="FE849" s="181"/>
      <c r="FF849" s="181"/>
      <c r="FG849" s="181"/>
      <c r="FH849" s="181"/>
      <c r="FI849" s="181"/>
      <c r="FJ849" s="181"/>
      <c r="FK849" s="181"/>
      <c r="FL849" s="181"/>
      <c r="FM849" s="181"/>
      <c r="FN849" s="181"/>
      <c r="FO849" s="181"/>
      <c r="FP849" s="181"/>
      <c r="FQ849" s="181"/>
      <c r="FR849" s="181"/>
      <c r="FS849" s="181"/>
      <c r="FT849" s="181"/>
      <c r="FU849" s="181"/>
      <c r="FV849" s="181"/>
      <c r="FW849" s="181"/>
      <c r="FX849" s="181"/>
      <c r="FY849" s="181"/>
      <c r="FZ849" s="181"/>
      <c r="GA849" s="181"/>
      <c r="GB849" s="181"/>
      <c r="GC849" s="181"/>
      <c r="GD849" s="181"/>
      <c r="GE849" s="181"/>
      <c r="GF849" s="181"/>
      <c r="GG849" s="181"/>
      <c r="GH849" s="181"/>
      <c r="GI849" s="181"/>
      <c r="GJ849" s="181"/>
      <c r="GK849" s="181"/>
      <c r="GL849" s="181"/>
      <c r="GM849" s="181"/>
      <c r="GN849" s="181"/>
      <c r="GO849" s="181"/>
      <c r="GP849" s="181"/>
      <c r="GQ849" s="181"/>
      <c r="GR849" s="181"/>
      <c r="GS849" s="181"/>
      <c r="GT849" s="181"/>
      <c r="GU849" s="181"/>
      <c r="GV849" s="181"/>
      <c r="GW849" s="181"/>
      <c r="GX849" s="181"/>
      <c r="GY849" s="181"/>
      <c r="GZ849" s="181"/>
      <c r="HA849" s="181"/>
      <c r="HB849" s="181"/>
      <c r="HC849" s="181"/>
      <c r="HD849" s="181"/>
      <c r="HE849" s="181"/>
      <c r="HF849" s="181"/>
      <c r="HG849" s="181"/>
      <c r="HH849" s="181"/>
      <c r="HI849" s="181"/>
      <c r="HJ849" s="181"/>
      <c r="HK849" s="181"/>
      <c r="HL849" s="181"/>
      <c r="HM849" s="181"/>
      <c r="HN849" s="181"/>
      <c r="HO849" s="181"/>
      <c r="HP849" s="181"/>
      <c r="HQ849" s="181"/>
      <c r="HR849" s="181"/>
      <c r="HS849" s="181"/>
    </row>
    <row r="850" spans="1:227" s="173" customFormat="1" ht="11.25" hidden="1" customHeight="1">
      <c r="A850" s="97" t="s">
        <v>2110</v>
      </c>
      <c r="B850" s="216"/>
      <c r="C850" s="97" t="s">
        <v>2111</v>
      </c>
      <c r="D850" s="98" t="s">
        <v>29</v>
      </c>
      <c r="E850" s="60">
        <v>-236630.14</v>
      </c>
      <c r="F850" s="220"/>
      <c r="G850" s="220"/>
      <c r="H850" s="220"/>
      <c r="I850" s="220"/>
      <c r="J850" s="181"/>
      <c r="K850" s="181"/>
      <c r="L850" s="181"/>
      <c r="M850" s="181"/>
      <c r="N850" s="181"/>
      <c r="O850" s="181"/>
      <c r="P850" s="181"/>
      <c r="Q850" s="181"/>
      <c r="R850" s="181"/>
      <c r="S850" s="181"/>
      <c r="T850" s="181"/>
      <c r="U850" s="181"/>
      <c r="V850" s="181"/>
      <c r="W850" s="181"/>
      <c r="X850" s="181"/>
      <c r="Y850" s="181"/>
      <c r="Z850" s="181"/>
      <c r="AA850" s="181"/>
      <c r="AB850" s="181"/>
      <c r="AC850" s="181"/>
      <c r="AD850" s="181"/>
      <c r="AE850" s="181"/>
      <c r="AF850" s="181"/>
      <c r="AG850" s="181"/>
      <c r="AH850" s="181"/>
      <c r="AI850" s="181"/>
      <c r="AJ850" s="181"/>
      <c r="AK850" s="181"/>
      <c r="AL850" s="181"/>
      <c r="AM850" s="181"/>
      <c r="AN850" s="181"/>
      <c r="AO850" s="181"/>
      <c r="AP850" s="181"/>
      <c r="AQ850" s="181"/>
      <c r="AR850" s="181"/>
      <c r="AS850" s="181"/>
      <c r="AT850" s="181"/>
      <c r="AU850" s="181"/>
      <c r="AV850" s="181"/>
      <c r="AW850" s="181"/>
      <c r="AX850" s="181"/>
      <c r="AY850" s="181"/>
      <c r="AZ850" s="181"/>
      <c r="BA850" s="181"/>
      <c r="BB850" s="181"/>
      <c r="BC850" s="181"/>
      <c r="BD850" s="181"/>
      <c r="BE850" s="181"/>
      <c r="BF850" s="181"/>
      <c r="BG850" s="181"/>
      <c r="BH850" s="181"/>
      <c r="BI850" s="181"/>
      <c r="BJ850" s="181"/>
      <c r="BK850" s="181"/>
      <c r="BL850" s="181"/>
      <c r="BM850" s="181"/>
      <c r="BN850" s="181"/>
      <c r="BO850" s="181"/>
      <c r="BP850" s="181"/>
      <c r="BQ850" s="181"/>
      <c r="BR850" s="181"/>
      <c r="BS850" s="181"/>
      <c r="BT850" s="181"/>
      <c r="BU850" s="181"/>
      <c r="BV850" s="181"/>
      <c r="BW850" s="181"/>
      <c r="BX850" s="181"/>
      <c r="BY850" s="181"/>
      <c r="BZ850" s="181"/>
      <c r="CA850" s="181"/>
      <c r="CB850" s="181"/>
      <c r="CC850" s="181"/>
      <c r="CD850" s="181"/>
      <c r="CE850" s="181"/>
      <c r="CF850" s="181"/>
      <c r="CG850" s="181"/>
      <c r="CH850" s="181"/>
      <c r="CI850" s="181"/>
      <c r="CJ850" s="181"/>
      <c r="CK850" s="181"/>
      <c r="CL850" s="181"/>
      <c r="CM850" s="181"/>
      <c r="CN850" s="181"/>
      <c r="CO850" s="181"/>
      <c r="CP850" s="181"/>
      <c r="CQ850" s="181"/>
      <c r="CR850" s="181"/>
      <c r="CS850" s="181"/>
      <c r="CT850" s="181"/>
      <c r="CU850" s="181"/>
      <c r="CV850" s="181"/>
      <c r="CW850" s="181"/>
      <c r="CX850" s="181"/>
      <c r="CY850" s="181"/>
      <c r="CZ850" s="181"/>
      <c r="DA850" s="181"/>
      <c r="DB850" s="181"/>
      <c r="DC850" s="181"/>
      <c r="DD850" s="181"/>
      <c r="DE850" s="181"/>
      <c r="DF850" s="181"/>
      <c r="DG850" s="181"/>
      <c r="DH850" s="181"/>
      <c r="DI850" s="181"/>
      <c r="DJ850" s="181"/>
      <c r="DK850" s="181"/>
      <c r="DL850" s="181"/>
      <c r="DM850" s="181"/>
      <c r="DN850" s="181"/>
      <c r="DO850" s="181"/>
      <c r="DP850" s="181"/>
      <c r="DQ850" s="181"/>
      <c r="DR850" s="181"/>
      <c r="DS850" s="181"/>
      <c r="DT850" s="181"/>
      <c r="DU850" s="181"/>
      <c r="DV850" s="181"/>
      <c r="DW850" s="181"/>
      <c r="DX850" s="181"/>
      <c r="DY850" s="181"/>
      <c r="DZ850" s="181"/>
      <c r="EA850" s="181"/>
      <c r="EB850" s="181"/>
      <c r="EC850" s="181"/>
      <c r="ED850" s="181"/>
      <c r="EE850" s="181"/>
      <c r="EF850" s="181"/>
      <c r="EG850" s="181"/>
      <c r="EH850" s="181"/>
      <c r="EI850" s="181"/>
      <c r="EJ850" s="181"/>
      <c r="EK850" s="181"/>
      <c r="EL850" s="181"/>
      <c r="EM850" s="181"/>
      <c r="EN850" s="181"/>
      <c r="EO850" s="181"/>
      <c r="EP850" s="181"/>
      <c r="EQ850" s="181"/>
      <c r="ER850" s="181"/>
      <c r="ES850" s="181"/>
      <c r="ET850" s="181"/>
      <c r="EU850" s="181"/>
      <c r="EV850" s="181"/>
      <c r="EW850" s="181"/>
      <c r="EX850" s="181"/>
      <c r="EY850" s="181"/>
      <c r="EZ850" s="181"/>
      <c r="FA850" s="181"/>
      <c r="FB850" s="181"/>
      <c r="FC850" s="181"/>
      <c r="FD850" s="181"/>
      <c r="FE850" s="181"/>
      <c r="FF850" s="181"/>
      <c r="FG850" s="181"/>
      <c r="FH850" s="181"/>
      <c r="FI850" s="181"/>
      <c r="FJ850" s="181"/>
      <c r="FK850" s="181"/>
      <c r="FL850" s="181"/>
      <c r="FM850" s="181"/>
      <c r="FN850" s="181"/>
      <c r="FO850" s="181"/>
      <c r="FP850" s="181"/>
      <c r="FQ850" s="181"/>
      <c r="FR850" s="181"/>
      <c r="FS850" s="181"/>
      <c r="FT850" s="181"/>
      <c r="FU850" s="181"/>
      <c r="FV850" s="181"/>
      <c r="FW850" s="181"/>
      <c r="FX850" s="181"/>
      <c r="FY850" s="181"/>
      <c r="FZ850" s="181"/>
      <c r="GA850" s="181"/>
      <c r="GB850" s="181"/>
      <c r="GC850" s="181"/>
      <c r="GD850" s="181"/>
      <c r="GE850" s="181"/>
      <c r="GF850" s="181"/>
      <c r="GG850" s="181"/>
      <c r="GH850" s="181"/>
      <c r="GI850" s="181"/>
      <c r="GJ850" s="181"/>
      <c r="GK850" s="181"/>
      <c r="GL850" s="181"/>
      <c r="GM850" s="181"/>
      <c r="GN850" s="181"/>
      <c r="GO850" s="181"/>
      <c r="GP850" s="181"/>
      <c r="GQ850" s="181"/>
      <c r="GR850" s="181"/>
      <c r="GS850" s="181"/>
      <c r="GT850" s="181"/>
      <c r="GU850" s="181"/>
      <c r="GV850" s="181"/>
      <c r="GW850" s="181"/>
      <c r="GX850" s="181"/>
      <c r="GY850" s="181"/>
      <c r="GZ850" s="181"/>
      <c r="HA850" s="181"/>
      <c r="HB850" s="181"/>
      <c r="HC850" s="181"/>
      <c r="HD850" s="181"/>
      <c r="HE850" s="181"/>
      <c r="HF850" s="181"/>
      <c r="HG850" s="181"/>
      <c r="HH850" s="181"/>
      <c r="HI850" s="181"/>
      <c r="HJ850" s="181"/>
      <c r="HK850" s="181"/>
      <c r="HL850" s="181"/>
      <c r="HM850" s="181"/>
      <c r="HN850" s="181"/>
      <c r="HO850" s="181"/>
      <c r="HP850" s="181"/>
      <c r="HQ850" s="181"/>
      <c r="HR850" s="181"/>
      <c r="HS850" s="181"/>
    </row>
    <row r="851" spans="1:227" s="173" customFormat="1" ht="11.25" hidden="1" customHeight="1">
      <c r="A851" s="97" t="s">
        <v>2112</v>
      </c>
      <c r="B851" s="216"/>
      <c r="C851" s="97" t="s">
        <v>2113</v>
      </c>
      <c r="D851" s="98" t="s">
        <v>32</v>
      </c>
      <c r="E851" s="60">
        <v>-98499.26</v>
      </c>
      <c r="F851" s="220"/>
      <c r="G851" s="220"/>
      <c r="H851" s="220"/>
      <c r="I851" s="220"/>
      <c r="J851" s="181"/>
      <c r="K851" s="181"/>
      <c r="L851" s="181"/>
      <c r="M851" s="181"/>
      <c r="N851" s="181"/>
      <c r="O851" s="181"/>
      <c r="P851" s="181"/>
      <c r="Q851" s="181"/>
      <c r="R851" s="181"/>
      <c r="S851" s="181"/>
      <c r="T851" s="181"/>
      <c r="U851" s="181"/>
      <c r="V851" s="181"/>
      <c r="W851" s="181"/>
      <c r="X851" s="181"/>
      <c r="Y851" s="181"/>
      <c r="Z851" s="181"/>
      <c r="AA851" s="181"/>
      <c r="AB851" s="181"/>
      <c r="AC851" s="181"/>
      <c r="AD851" s="181"/>
      <c r="AE851" s="181"/>
      <c r="AF851" s="181"/>
      <c r="AG851" s="181"/>
      <c r="AH851" s="181"/>
      <c r="AI851" s="181"/>
      <c r="AJ851" s="181"/>
      <c r="AK851" s="181"/>
      <c r="AL851" s="181"/>
      <c r="AM851" s="181"/>
      <c r="AN851" s="181"/>
      <c r="AO851" s="181"/>
      <c r="AP851" s="181"/>
      <c r="AQ851" s="181"/>
      <c r="AR851" s="181"/>
      <c r="AS851" s="181"/>
      <c r="AT851" s="181"/>
      <c r="AU851" s="181"/>
      <c r="AV851" s="181"/>
      <c r="AW851" s="181"/>
      <c r="AX851" s="181"/>
      <c r="AY851" s="181"/>
      <c r="AZ851" s="181"/>
      <c r="BA851" s="181"/>
      <c r="BB851" s="181"/>
      <c r="BC851" s="181"/>
      <c r="BD851" s="181"/>
      <c r="BE851" s="181"/>
      <c r="BF851" s="181"/>
      <c r="BG851" s="181"/>
      <c r="BH851" s="181"/>
      <c r="BI851" s="181"/>
      <c r="BJ851" s="181"/>
      <c r="BK851" s="181"/>
      <c r="BL851" s="181"/>
      <c r="BM851" s="181"/>
      <c r="BN851" s="181"/>
      <c r="BO851" s="181"/>
      <c r="BP851" s="181"/>
      <c r="BQ851" s="181"/>
      <c r="BR851" s="181"/>
      <c r="BS851" s="181"/>
      <c r="BT851" s="181"/>
      <c r="BU851" s="181"/>
      <c r="BV851" s="181"/>
      <c r="BW851" s="181"/>
      <c r="BX851" s="181"/>
      <c r="BY851" s="181"/>
      <c r="BZ851" s="181"/>
      <c r="CA851" s="181"/>
      <c r="CB851" s="181"/>
      <c r="CC851" s="181"/>
      <c r="CD851" s="181"/>
      <c r="CE851" s="181"/>
      <c r="CF851" s="181"/>
      <c r="CG851" s="181"/>
      <c r="CH851" s="181"/>
      <c r="CI851" s="181"/>
      <c r="CJ851" s="181"/>
      <c r="CK851" s="181"/>
      <c r="CL851" s="181"/>
      <c r="CM851" s="181"/>
      <c r="CN851" s="181"/>
      <c r="CO851" s="181"/>
      <c r="CP851" s="181"/>
      <c r="CQ851" s="181"/>
      <c r="CR851" s="181"/>
      <c r="CS851" s="181"/>
      <c r="CT851" s="181"/>
      <c r="CU851" s="181"/>
      <c r="CV851" s="181"/>
      <c r="CW851" s="181"/>
      <c r="CX851" s="181"/>
      <c r="CY851" s="181"/>
      <c r="CZ851" s="181"/>
      <c r="DA851" s="181"/>
      <c r="DB851" s="181"/>
      <c r="DC851" s="181"/>
      <c r="DD851" s="181"/>
      <c r="DE851" s="181"/>
      <c r="DF851" s="181"/>
      <c r="DG851" s="181"/>
      <c r="DH851" s="181"/>
      <c r="DI851" s="181"/>
      <c r="DJ851" s="181"/>
      <c r="DK851" s="181"/>
      <c r="DL851" s="181"/>
      <c r="DM851" s="181"/>
      <c r="DN851" s="181"/>
      <c r="DO851" s="181"/>
      <c r="DP851" s="181"/>
      <c r="DQ851" s="181"/>
      <c r="DR851" s="181"/>
      <c r="DS851" s="181"/>
      <c r="DT851" s="181"/>
      <c r="DU851" s="181"/>
      <c r="DV851" s="181"/>
      <c r="DW851" s="181"/>
      <c r="DX851" s="181"/>
      <c r="DY851" s="181"/>
      <c r="DZ851" s="181"/>
      <c r="EA851" s="181"/>
      <c r="EB851" s="181"/>
      <c r="EC851" s="181"/>
      <c r="ED851" s="181"/>
      <c r="EE851" s="181"/>
      <c r="EF851" s="181"/>
      <c r="EG851" s="181"/>
      <c r="EH851" s="181"/>
      <c r="EI851" s="181"/>
      <c r="EJ851" s="181"/>
      <c r="EK851" s="181"/>
      <c r="EL851" s="181"/>
      <c r="EM851" s="181"/>
      <c r="EN851" s="181"/>
      <c r="EO851" s="181"/>
      <c r="EP851" s="181"/>
      <c r="EQ851" s="181"/>
      <c r="ER851" s="181"/>
      <c r="ES851" s="181"/>
      <c r="ET851" s="181"/>
      <c r="EU851" s="181"/>
      <c r="EV851" s="181"/>
      <c r="EW851" s="181"/>
      <c r="EX851" s="181"/>
      <c r="EY851" s="181"/>
      <c r="EZ851" s="181"/>
      <c r="FA851" s="181"/>
      <c r="FB851" s="181"/>
      <c r="FC851" s="181"/>
      <c r="FD851" s="181"/>
      <c r="FE851" s="181"/>
      <c r="FF851" s="181"/>
      <c r="FG851" s="181"/>
      <c r="FH851" s="181"/>
      <c r="FI851" s="181"/>
      <c r="FJ851" s="181"/>
      <c r="FK851" s="181"/>
      <c r="FL851" s="181"/>
      <c r="FM851" s="181"/>
      <c r="FN851" s="181"/>
      <c r="FO851" s="181"/>
      <c r="FP851" s="181"/>
      <c r="FQ851" s="181"/>
      <c r="FR851" s="181"/>
      <c r="FS851" s="181"/>
      <c r="FT851" s="181"/>
      <c r="FU851" s="181"/>
      <c r="FV851" s="181"/>
      <c r="FW851" s="181"/>
      <c r="FX851" s="181"/>
      <c r="FY851" s="181"/>
      <c r="FZ851" s="181"/>
      <c r="GA851" s="181"/>
      <c r="GB851" s="181"/>
      <c r="GC851" s="181"/>
      <c r="GD851" s="181"/>
      <c r="GE851" s="181"/>
      <c r="GF851" s="181"/>
      <c r="GG851" s="181"/>
      <c r="GH851" s="181"/>
      <c r="GI851" s="181"/>
      <c r="GJ851" s="181"/>
      <c r="GK851" s="181"/>
      <c r="GL851" s="181"/>
      <c r="GM851" s="181"/>
      <c r="GN851" s="181"/>
      <c r="GO851" s="181"/>
      <c r="GP851" s="181"/>
      <c r="GQ851" s="181"/>
      <c r="GR851" s="181"/>
      <c r="GS851" s="181"/>
      <c r="GT851" s="181"/>
      <c r="GU851" s="181"/>
      <c r="GV851" s="181"/>
      <c r="GW851" s="181"/>
      <c r="GX851" s="181"/>
      <c r="GY851" s="181"/>
      <c r="GZ851" s="181"/>
      <c r="HA851" s="181"/>
      <c r="HB851" s="181"/>
      <c r="HC851" s="181"/>
      <c r="HD851" s="181"/>
      <c r="HE851" s="181"/>
      <c r="HF851" s="181"/>
      <c r="HG851" s="181"/>
      <c r="HH851" s="181"/>
      <c r="HI851" s="181"/>
      <c r="HJ851" s="181"/>
      <c r="HK851" s="181"/>
      <c r="HL851" s="181"/>
      <c r="HM851" s="181"/>
      <c r="HN851" s="181"/>
      <c r="HO851" s="181"/>
      <c r="HP851" s="181"/>
      <c r="HQ851" s="181"/>
      <c r="HR851" s="181"/>
      <c r="HS851" s="181"/>
    </row>
    <row r="852" spans="1:227" s="173" customFormat="1" ht="11.25" hidden="1" customHeight="1">
      <c r="A852" s="97" t="s">
        <v>2114</v>
      </c>
      <c r="B852" s="216"/>
      <c r="C852" s="97" t="s">
        <v>2115</v>
      </c>
      <c r="D852" s="98" t="s">
        <v>35</v>
      </c>
      <c r="E852" s="60">
        <v>-59099.57</v>
      </c>
      <c r="F852" s="220"/>
      <c r="G852" s="220"/>
      <c r="H852" s="220"/>
      <c r="I852" s="220"/>
      <c r="J852" s="181"/>
      <c r="K852" s="181"/>
      <c r="L852" s="181"/>
      <c r="M852" s="181"/>
      <c r="N852" s="181"/>
      <c r="O852" s="181"/>
      <c r="P852" s="181"/>
      <c r="Q852" s="181"/>
      <c r="R852" s="181"/>
      <c r="S852" s="181"/>
      <c r="T852" s="181"/>
      <c r="U852" s="181"/>
      <c r="V852" s="181"/>
      <c r="W852" s="181"/>
      <c r="X852" s="181"/>
      <c r="Y852" s="181"/>
      <c r="Z852" s="181"/>
      <c r="AA852" s="181"/>
      <c r="AB852" s="181"/>
      <c r="AC852" s="181"/>
      <c r="AD852" s="181"/>
      <c r="AE852" s="181"/>
      <c r="AF852" s="181"/>
      <c r="AG852" s="181"/>
      <c r="AH852" s="181"/>
      <c r="AI852" s="181"/>
      <c r="AJ852" s="181"/>
      <c r="AK852" s="181"/>
      <c r="AL852" s="181"/>
      <c r="AM852" s="181"/>
      <c r="AN852" s="181"/>
      <c r="AO852" s="181"/>
      <c r="AP852" s="181"/>
      <c r="AQ852" s="181"/>
      <c r="AR852" s="181"/>
      <c r="AS852" s="181"/>
      <c r="AT852" s="181"/>
      <c r="AU852" s="181"/>
      <c r="AV852" s="181"/>
      <c r="AW852" s="181"/>
      <c r="AX852" s="181"/>
      <c r="AY852" s="181"/>
      <c r="AZ852" s="181"/>
      <c r="BA852" s="181"/>
      <c r="BB852" s="181"/>
      <c r="BC852" s="181"/>
      <c r="BD852" s="181"/>
      <c r="BE852" s="181"/>
      <c r="BF852" s="181"/>
      <c r="BG852" s="181"/>
      <c r="BH852" s="181"/>
      <c r="BI852" s="181"/>
      <c r="BJ852" s="181"/>
      <c r="BK852" s="181"/>
      <c r="BL852" s="181"/>
      <c r="BM852" s="181"/>
      <c r="BN852" s="181"/>
      <c r="BO852" s="181"/>
      <c r="BP852" s="181"/>
      <c r="BQ852" s="181"/>
      <c r="BR852" s="181"/>
      <c r="BS852" s="181"/>
      <c r="BT852" s="181"/>
      <c r="BU852" s="181"/>
      <c r="BV852" s="181"/>
      <c r="BW852" s="181"/>
      <c r="BX852" s="181"/>
      <c r="BY852" s="181"/>
      <c r="BZ852" s="181"/>
      <c r="CA852" s="181"/>
      <c r="CB852" s="181"/>
      <c r="CC852" s="181"/>
      <c r="CD852" s="181"/>
      <c r="CE852" s="181"/>
      <c r="CF852" s="181"/>
      <c r="CG852" s="181"/>
      <c r="CH852" s="181"/>
      <c r="CI852" s="181"/>
      <c r="CJ852" s="181"/>
      <c r="CK852" s="181"/>
      <c r="CL852" s="181"/>
      <c r="CM852" s="181"/>
      <c r="CN852" s="181"/>
      <c r="CO852" s="181"/>
      <c r="CP852" s="181"/>
      <c r="CQ852" s="181"/>
      <c r="CR852" s="181"/>
      <c r="CS852" s="181"/>
      <c r="CT852" s="181"/>
      <c r="CU852" s="181"/>
      <c r="CV852" s="181"/>
      <c r="CW852" s="181"/>
      <c r="CX852" s="181"/>
      <c r="CY852" s="181"/>
      <c r="CZ852" s="181"/>
      <c r="DA852" s="181"/>
      <c r="DB852" s="181"/>
      <c r="DC852" s="181"/>
      <c r="DD852" s="181"/>
      <c r="DE852" s="181"/>
      <c r="DF852" s="181"/>
      <c r="DG852" s="181"/>
      <c r="DH852" s="181"/>
      <c r="DI852" s="181"/>
      <c r="DJ852" s="181"/>
      <c r="DK852" s="181"/>
      <c r="DL852" s="181"/>
      <c r="DM852" s="181"/>
      <c r="DN852" s="181"/>
      <c r="DO852" s="181"/>
      <c r="DP852" s="181"/>
      <c r="DQ852" s="181"/>
      <c r="DR852" s="181"/>
      <c r="DS852" s="181"/>
      <c r="DT852" s="181"/>
      <c r="DU852" s="181"/>
      <c r="DV852" s="181"/>
      <c r="DW852" s="181"/>
      <c r="DX852" s="181"/>
      <c r="DY852" s="181"/>
      <c r="DZ852" s="181"/>
      <c r="EA852" s="181"/>
      <c r="EB852" s="181"/>
      <c r="EC852" s="181"/>
      <c r="ED852" s="181"/>
      <c r="EE852" s="181"/>
      <c r="EF852" s="181"/>
      <c r="EG852" s="181"/>
      <c r="EH852" s="181"/>
      <c r="EI852" s="181"/>
      <c r="EJ852" s="181"/>
      <c r="EK852" s="181"/>
      <c r="EL852" s="181"/>
      <c r="EM852" s="181"/>
      <c r="EN852" s="181"/>
      <c r="EO852" s="181"/>
      <c r="EP852" s="181"/>
      <c r="EQ852" s="181"/>
      <c r="ER852" s="181"/>
      <c r="ES852" s="181"/>
      <c r="ET852" s="181"/>
      <c r="EU852" s="181"/>
      <c r="EV852" s="181"/>
      <c r="EW852" s="181"/>
      <c r="EX852" s="181"/>
      <c r="EY852" s="181"/>
      <c r="EZ852" s="181"/>
      <c r="FA852" s="181"/>
      <c r="FB852" s="181"/>
      <c r="FC852" s="181"/>
      <c r="FD852" s="181"/>
      <c r="FE852" s="181"/>
      <c r="FF852" s="181"/>
      <c r="FG852" s="181"/>
      <c r="FH852" s="181"/>
      <c r="FI852" s="181"/>
      <c r="FJ852" s="181"/>
      <c r="FK852" s="181"/>
      <c r="FL852" s="181"/>
      <c r="FM852" s="181"/>
      <c r="FN852" s="181"/>
      <c r="FO852" s="181"/>
      <c r="FP852" s="181"/>
      <c r="FQ852" s="181"/>
      <c r="FR852" s="181"/>
      <c r="FS852" s="181"/>
      <c r="FT852" s="181"/>
      <c r="FU852" s="181"/>
      <c r="FV852" s="181"/>
      <c r="FW852" s="181"/>
      <c r="FX852" s="181"/>
      <c r="FY852" s="181"/>
      <c r="FZ852" s="181"/>
      <c r="GA852" s="181"/>
      <c r="GB852" s="181"/>
      <c r="GC852" s="181"/>
      <c r="GD852" s="181"/>
      <c r="GE852" s="181"/>
      <c r="GF852" s="181"/>
      <c r="GG852" s="181"/>
      <c r="GH852" s="181"/>
      <c r="GI852" s="181"/>
      <c r="GJ852" s="181"/>
      <c r="GK852" s="181"/>
      <c r="GL852" s="181"/>
      <c r="GM852" s="181"/>
      <c r="GN852" s="181"/>
      <c r="GO852" s="181"/>
      <c r="GP852" s="181"/>
      <c r="GQ852" s="181"/>
      <c r="GR852" s="181"/>
      <c r="GS852" s="181"/>
      <c r="GT852" s="181"/>
      <c r="GU852" s="181"/>
      <c r="GV852" s="181"/>
      <c r="GW852" s="181"/>
      <c r="GX852" s="181"/>
      <c r="GY852" s="181"/>
      <c r="GZ852" s="181"/>
      <c r="HA852" s="181"/>
      <c r="HB852" s="181"/>
      <c r="HC852" s="181"/>
      <c r="HD852" s="181"/>
      <c r="HE852" s="181"/>
      <c r="HF852" s="181"/>
      <c r="HG852" s="181"/>
      <c r="HH852" s="181"/>
      <c r="HI852" s="181"/>
      <c r="HJ852" s="181"/>
      <c r="HK852" s="181"/>
      <c r="HL852" s="181"/>
      <c r="HM852" s="181"/>
      <c r="HN852" s="181"/>
      <c r="HO852" s="181"/>
      <c r="HP852" s="181"/>
      <c r="HQ852" s="181"/>
      <c r="HR852" s="181"/>
      <c r="HS852" s="181"/>
    </row>
    <row r="853" spans="1:227" s="173" customFormat="1" ht="11.25" hidden="1" customHeight="1">
      <c r="A853" s="97" t="s">
        <v>3322</v>
      </c>
      <c r="B853" s="216"/>
      <c r="C853" s="97" t="s">
        <v>124</v>
      </c>
      <c r="D853" s="98" t="s">
        <v>123</v>
      </c>
      <c r="E853" s="60">
        <v>-2376.0100000000002</v>
      </c>
      <c r="F853" s="220"/>
      <c r="G853" s="220"/>
      <c r="H853" s="220"/>
      <c r="I853" s="220"/>
      <c r="J853" s="181"/>
      <c r="K853" s="181"/>
      <c r="L853" s="181"/>
      <c r="M853" s="181"/>
      <c r="N853" s="181"/>
      <c r="O853" s="181"/>
      <c r="P853" s="181"/>
      <c r="Q853" s="181"/>
      <c r="R853" s="181"/>
      <c r="S853" s="181"/>
      <c r="T853" s="181"/>
      <c r="U853" s="181"/>
      <c r="V853" s="181"/>
      <c r="W853" s="181"/>
      <c r="X853" s="181"/>
      <c r="Y853" s="181"/>
      <c r="Z853" s="181"/>
      <c r="AA853" s="181"/>
      <c r="AB853" s="181"/>
      <c r="AC853" s="181"/>
      <c r="AD853" s="181"/>
      <c r="AE853" s="181"/>
      <c r="AF853" s="181"/>
      <c r="AG853" s="181"/>
      <c r="AH853" s="181"/>
      <c r="AI853" s="181"/>
      <c r="AJ853" s="181"/>
      <c r="AK853" s="181"/>
      <c r="AL853" s="181"/>
      <c r="AM853" s="181"/>
      <c r="AN853" s="181"/>
      <c r="AO853" s="181"/>
      <c r="AP853" s="181"/>
      <c r="AQ853" s="181"/>
      <c r="AR853" s="181"/>
      <c r="AS853" s="181"/>
      <c r="AT853" s="181"/>
      <c r="AU853" s="181"/>
      <c r="AV853" s="181"/>
      <c r="AW853" s="181"/>
      <c r="AX853" s="181"/>
      <c r="AY853" s="181"/>
      <c r="AZ853" s="181"/>
      <c r="BA853" s="181"/>
      <c r="BB853" s="181"/>
      <c r="BC853" s="181"/>
      <c r="BD853" s="181"/>
      <c r="BE853" s="181"/>
      <c r="BF853" s="181"/>
      <c r="BG853" s="181"/>
      <c r="BH853" s="181"/>
      <c r="BI853" s="181"/>
      <c r="BJ853" s="181"/>
      <c r="BK853" s="181"/>
      <c r="BL853" s="181"/>
      <c r="BM853" s="181"/>
      <c r="BN853" s="181"/>
      <c r="BO853" s="181"/>
      <c r="BP853" s="181"/>
      <c r="BQ853" s="181"/>
      <c r="BR853" s="181"/>
      <c r="BS853" s="181"/>
      <c r="BT853" s="181"/>
      <c r="BU853" s="181"/>
      <c r="BV853" s="181"/>
      <c r="BW853" s="181"/>
      <c r="BX853" s="181"/>
      <c r="BY853" s="181"/>
      <c r="BZ853" s="181"/>
      <c r="CA853" s="181"/>
      <c r="CB853" s="181"/>
      <c r="CC853" s="181"/>
      <c r="CD853" s="181"/>
      <c r="CE853" s="181"/>
      <c r="CF853" s="181"/>
      <c r="CG853" s="181"/>
      <c r="CH853" s="181"/>
      <c r="CI853" s="181"/>
      <c r="CJ853" s="181"/>
      <c r="CK853" s="181"/>
      <c r="CL853" s="181"/>
      <c r="CM853" s="181"/>
      <c r="CN853" s="181"/>
      <c r="CO853" s="181"/>
      <c r="CP853" s="181"/>
      <c r="CQ853" s="181"/>
      <c r="CR853" s="181"/>
      <c r="CS853" s="181"/>
      <c r="CT853" s="181"/>
      <c r="CU853" s="181"/>
      <c r="CV853" s="181"/>
      <c r="CW853" s="181"/>
      <c r="CX853" s="181"/>
      <c r="CY853" s="181"/>
      <c r="CZ853" s="181"/>
      <c r="DA853" s="181"/>
      <c r="DB853" s="181"/>
      <c r="DC853" s="181"/>
      <c r="DD853" s="181"/>
      <c r="DE853" s="181"/>
      <c r="DF853" s="181"/>
      <c r="DG853" s="181"/>
      <c r="DH853" s="181"/>
      <c r="DI853" s="181"/>
      <c r="DJ853" s="181"/>
      <c r="DK853" s="181"/>
      <c r="DL853" s="181"/>
      <c r="DM853" s="181"/>
      <c r="DN853" s="181"/>
      <c r="DO853" s="181"/>
      <c r="DP853" s="181"/>
      <c r="DQ853" s="181"/>
      <c r="DR853" s="181"/>
      <c r="DS853" s="181"/>
      <c r="DT853" s="181"/>
      <c r="DU853" s="181"/>
      <c r="DV853" s="181"/>
      <c r="DW853" s="181"/>
      <c r="DX853" s="181"/>
      <c r="DY853" s="181"/>
      <c r="DZ853" s="181"/>
      <c r="EA853" s="181"/>
      <c r="EB853" s="181"/>
      <c r="EC853" s="181"/>
      <c r="ED853" s="181"/>
      <c r="EE853" s="181"/>
      <c r="EF853" s="181"/>
      <c r="EG853" s="181"/>
      <c r="EH853" s="181"/>
      <c r="EI853" s="181"/>
      <c r="EJ853" s="181"/>
      <c r="EK853" s="181"/>
      <c r="EL853" s="181"/>
      <c r="EM853" s="181"/>
      <c r="EN853" s="181"/>
      <c r="EO853" s="181"/>
      <c r="EP853" s="181"/>
      <c r="EQ853" s="181"/>
      <c r="ER853" s="181"/>
      <c r="ES853" s="181"/>
      <c r="ET853" s="181"/>
      <c r="EU853" s="181"/>
      <c r="EV853" s="181"/>
      <c r="EW853" s="181"/>
      <c r="EX853" s="181"/>
      <c r="EY853" s="181"/>
      <c r="EZ853" s="181"/>
      <c r="FA853" s="181"/>
      <c r="FB853" s="181"/>
      <c r="FC853" s="181"/>
      <c r="FD853" s="181"/>
      <c r="FE853" s="181"/>
      <c r="FF853" s="181"/>
      <c r="FG853" s="181"/>
      <c r="FH853" s="181"/>
      <c r="FI853" s="181"/>
      <c r="FJ853" s="181"/>
      <c r="FK853" s="181"/>
      <c r="FL853" s="181"/>
      <c r="FM853" s="181"/>
      <c r="FN853" s="181"/>
      <c r="FO853" s="181"/>
      <c r="FP853" s="181"/>
      <c r="FQ853" s="181"/>
      <c r="FR853" s="181"/>
      <c r="FS853" s="181"/>
      <c r="FT853" s="181"/>
      <c r="FU853" s="181"/>
      <c r="FV853" s="181"/>
      <c r="FW853" s="181"/>
      <c r="FX853" s="181"/>
      <c r="FY853" s="181"/>
      <c r="FZ853" s="181"/>
      <c r="GA853" s="181"/>
      <c r="GB853" s="181"/>
      <c r="GC853" s="181"/>
      <c r="GD853" s="181"/>
      <c r="GE853" s="181"/>
      <c r="GF853" s="181"/>
      <c r="GG853" s="181"/>
      <c r="GH853" s="181"/>
      <c r="GI853" s="181"/>
      <c r="GJ853" s="181"/>
      <c r="GK853" s="181"/>
      <c r="GL853" s="181"/>
      <c r="GM853" s="181"/>
      <c r="GN853" s="181"/>
      <c r="GO853" s="181"/>
      <c r="GP853" s="181"/>
      <c r="GQ853" s="181"/>
      <c r="GR853" s="181"/>
      <c r="GS853" s="181"/>
      <c r="GT853" s="181"/>
      <c r="GU853" s="181"/>
      <c r="GV853" s="181"/>
      <c r="GW853" s="181"/>
      <c r="GX853" s="181"/>
      <c r="GY853" s="181"/>
      <c r="GZ853" s="181"/>
      <c r="HA853" s="181"/>
      <c r="HB853" s="181"/>
      <c r="HC853" s="181"/>
      <c r="HD853" s="181"/>
      <c r="HE853" s="181"/>
      <c r="HF853" s="181"/>
      <c r="HG853" s="181"/>
      <c r="HH853" s="181"/>
      <c r="HI853" s="181"/>
      <c r="HJ853" s="181"/>
      <c r="HK853" s="181"/>
      <c r="HL853" s="181"/>
      <c r="HM853" s="181"/>
      <c r="HN853" s="181"/>
      <c r="HO853" s="181"/>
      <c r="HP853" s="181"/>
      <c r="HQ853" s="181"/>
      <c r="HR853" s="181"/>
      <c r="HS853" s="181"/>
    </row>
    <row r="854" spans="1:227" s="173" customFormat="1" ht="11.25" hidden="1" customHeight="1">
      <c r="A854" s="97" t="s">
        <v>3321</v>
      </c>
      <c r="B854" s="216"/>
      <c r="C854" s="97" t="s">
        <v>1552</v>
      </c>
      <c r="D854" s="98" t="s">
        <v>29</v>
      </c>
      <c r="E854" s="60">
        <v>-12620.62</v>
      </c>
      <c r="F854" s="220"/>
      <c r="G854" s="220"/>
      <c r="H854" s="220"/>
      <c r="I854" s="220"/>
      <c r="J854" s="181"/>
      <c r="K854" s="181"/>
      <c r="L854" s="181"/>
      <c r="M854" s="181"/>
      <c r="N854" s="181"/>
      <c r="O854" s="181"/>
      <c r="P854" s="181"/>
      <c r="Q854" s="181"/>
      <c r="R854" s="181"/>
      <c r="S854" s="181"/>
      <c r="T854" s="181"/>
      <c r="U854" s="181"/>
      <c r="V854" s="181"/>
      <c r="W854" s="181"/>
      <c r="X854" s="181"/>
      <c r="Y854" s="181"/>
      <c r="Z854" s="181"/>
      <c r="AA854" s="181"/>
      <c r="AB854" s="181"/>
      <c r="AC854" s="181"/>
      <c r="AD854" s="181"/>
      <c r="AE854" s="181"/>
      <c r="AF854" s="181"/>
      <c r="AG854" s="181"/>
      <c r="AH854" s="181"/>
      <c r="AI854" s="181"/>
      <c r="AJ854" s="181"/>
      <c r="AK854" s="181"/>
      <c r="AL854" s="181"/>
      <c r="AM854" s="181"/>
      <c r="AN854" s="181"/>
      <c r="AO854" s="181"/>
      <c r="AP854" s="181"/>
      <c r="AQ854" s="181"/>
      <c r="AR854" s="181"/>
      <c r="AS854" s="181"/>
      <c r="AT854" s="181"/>
      <c r="AU854" s="181"/>
      <c r="AV854" s="181"/>
      <c r="AW854" s="181"/>
      <c r="AX854" s="181"/>
      <c r="AY854" s="181"/>
      <c r="AZ854" s="181"/>
      <c r="BA854" s="181"/>
      <c r="BB854" s="181"/>
      <c r="BC854" s="181"/>
      <c r="BD854" s="181"/>
      <c r="BE854" s="181"/>
      <c r="BF854" s="181"/>
      <c r="BG854" s="181"/>
      <c r="BH854" s="181"/>
      <c r="BI854" s="181"/>
      <c r="BJ854" s="181"/>
      <c r="BK854" s="181"/>
      <c r="BL854" s="181"/>
      <c r="BM854" s="181"/>
      <c r="BN854" s="181"/>
      <c r="BO854" s="181"/>
      <c r="BP854" s="181"/>
      <c r="BQ854" s="181"/>
      <c r="BR854" s="181"/>
      <c r="BS854" s="181"/>
      <c r="BT854" s="181"/>
      <c r="BU854" s="181"/>
      <c r="BV854" s="181"/>
      <c r="BW854" s="181"/>
      <c r="BX854" s="181"/>
      <c r="BY854" s="181"/>
      <c r="BZ854" s="181"/>
      <c r="CA854" s="181"/>
      <c r="CB854" s="181"/>
      <c r="CC854" s="181"/>
      <c r="CD854" s="181"/>
      <c r="CE854" s="181"/>
      <c r="CF854" s="181"/>
      <c r="CG854" s="181"/>
      <c r="CH854" s="181"/>
      <c r="CI854" s="181"/>
      <c r="CJ854" s="181"/>
      <c r="CK854" s="181"/>
      <c r="CL854" s="181"/>
      <c r="CM854" s="181"/>
      <c r="CN854" s="181"/>
      <c r="CO854" s="181"/>
      <c r="CP854" s="181"/>
      <c r="CQ854" s="181"/>
      <c r="CR854" s="181"/>
      <c r="CS854" s="181"/>
      <c r="CT854" s="181"/>
      <c r="CU854" s="181"/>
      <c r="CV854" s="181"/>
      <c r="CW854" s="181"/>
      <c r="CX854" s="181"/>
      <c r="CY854" s="181"/>
      <c r="CZ854" s="181"/>
      <c r="DA854" s="181"/>
      <c r="DB854" s="181"/>
      <c r="DC854" s="181"/>
      <c r="DD854" s="181"/>
      <c r="DE854" s="181"/>
      <c r="DF854" s="181"/>
      <c r="DG854" s="181"/>
      <c r="DH854" s="181"/>
      <c r="DI854" s="181"/>
      <c r="DJ854" s="181"/>
      <c r="DK854" s="181"/>
      <c r="DL854" s="181"/>
      <c r="DM854" s="181"/>
      <c r="DN854" s="181"/>
      <c r="DO854" s="181"/>
      <c r="DP854" s="181"/>
      <c r="DQ854" s="181"/>
      <c r="DR854" s="181"/>
      <c r="DS854" s="181"/>
      <c r="DT854" s="181"/>
      <c r="DU854" s="181"/>
      <c r="DV854" s="181"/>
      <c r="DW854" s="181"/>
      <c r="DX854" s="181"/>
      <c r="DY854" s="181"/>
      <c r="DZ854" s="181"/>
      <c r="EA854" s="181"/>
      <c r="EB854" s="181"/>
      <c r="EC854" s="181"/>
      <c r="ED854" s="181"/>
      <c r="EE854" s="181"/>
      <c r="EF854" s="181"/>
      <c r="EG854" s="181"/>
      <c r="EH854" s="181"/>
      <c r="EI854" s="181"/>
      <c r="EJ854" s="181"/>
      <c r="EK854" s="181"/>
      <c r="EL854" s="181"/>
      <c r="EM854" s="181"/>
      <c r="EN854" s="181"/>
      <c r="EO854" s="181"/>
      <c r="EP854" s="181"/>
      <c r="EQ854" s="181"/>
      <c r="ER854" s="181"/>
      <c r="ES854" s="181"/>
      <c r="ET854" s="181"/>
      <c r="EU854" s="181"/>
      <c r="EV854" s="181"/>
      <c r="EW854" s="181"/>
      <c r="EX854" s="181"/>
      <c r="EY854" s="181"/>
      <c r="EZ854" s="181"/>
      <c r="FA854" s="181"/>
      <c r="FB854" s="181"/>
      <c r="FC854" s="181"/>
      <c r="FD854" s="181"/>
      <c r="FE854" s="181"/>
      <c r="FF854" s="181"/>
      <c r="FG854" s="181"/>
      <c r="FH854" s="181"/>
      <c r="FI854" s="181"/>
      <c r="FJ854" s="181"/>
      <c r="FK854" s="181"/>
      <c r="FL854" s="181"/>
      <c r="FM854" s="181"/>
      <c r="FN854" s="181"/>
      <c r="FO854" s="181"/>
      <c r="FP854" s="181"/>
      <c r="FQ854" s="181"/>
      <c r="FR854" s="181"/>
      <c r="FS854" s="181"/>
      <c r="FT854" s="181"/>
      <c r="FU854" s="181"/>
      <c r="FV854" s="181"/>
      <c r="FW854" s="181"/>
      <c r="FX854" s="181"/>
      <c r="FY854" s="181"/>
      <c r="FZ854" s="181"/>
      <c r="GA854" s="181"/>
      <c r="GB854" s="181"/>
      <c r="GC854" s="181"/>
      <c r="GD854" s="181"/>
      <c r="GE854" s="181"/>
      <c r="GF854" s="181"/>
      <c r="GG854" s="181"/>
      <c r="GH854" s="181"/>
      <c r="GI854" s="181"/>
      <c r="GJ854" s="181"/>
      <c r="GK854" s="181"/>
      <c r="GL854" s="181"/>
      <c r="GM854" s="181"/>
      <c r="GN854" s="181"/>
      <c r="GO854" s="181"/>
      <c r="GP854" s="181"/>
      <c r="GQ854" s="181"/>
      <c r="GR854" s="181"/>
      <c r="GS854" s="181"/>
      <c r="GT854" s="181"/>
      <c r="GU854" s="181"/>
      <c r="GV854" s="181"/>
      <c r="GW854" s="181"/>
      <c r="GX854" s="181"/>
      <c r="GY854" s="181"/>
      <c r="GZ854" s="181"/>
      <c r="HA854" s="181"/>
      <c r="HB854" s="181"/>
      <c r="HC854" s="181"/>
      <c r="HD854" s="181"/>
      <c r="HE854" s="181"/>
      <c r="HF854" s="181"/>
      <c r="HG854" s="181"/>
      <c r="HH854" s="181"/>
      <c r="HI854" s="181"/>
      <c r="HJ854" s="181"/>
      <c r="HK854" s="181"/>
      <c r="HL854" s="181"/>
      <c r="HM854" s="181"/>
      <c r="HN854" s="181"/>
      <c r="HO854" s="181"/>
      <c r="HP854" s="181"/>
      <c r="HQ854" s="181"/>
      <c r="HR854" s="181"/>
      <c r="HS854" s="181"/>
    </row>
    <row r="855" spans="1:227" s="173" customFormat="1" ht="11.25" hidden="1" customHeight="1">
      <c r="A855" s="97" t="s">
        <v>2217</v>
      </c>
      <c r="B855" s="216"/>
      <c r="C855" s="97" t="s">
        <v>142</v>
      </c>
      <c r="D855" s="98" t="s">
        <v>29</v>
      </c>
      <c r="E855" s="60">
        <v>-212.85</v>
      </c>
      <c r="F855" s="220"/>
      <c r="G855" s="220"/>
      <c r="H855" s="220"/>
      <c r="I855" s="220"/>
      <c r="J855" s="181"/>
      <c r="K855" s="181"/>
      <c r="L855" s="181"/>
      <c r="M855" s="181"/>
      <c r="N855" s="181"/>
      <c r="O855" s="181"/>
      <c r="P855" s="181"/>
      <c r="Q855" s="181"/>
      <c r="R855" s="181"/>
      <c r="S855" s="181"/>
      <c r="T855" s="181"/>
      <c r="U855" s="181"/>
      <c r="V855" s="181"/>
      <c r="W855" s="181"/>
      <c r="X855" s="181"/>
      <c r="Y855" s="181"/>
      <c r="Z855" s="181"/>
      <c r="AA855" s="181"/>
      <c r="AB855" s="181"/>
      <c r="AC855" s="181"/>
      <c r="AD855" s="181"/>
      <c r="AE855" s="181"/>
      <c r="AF855" s="181"/>
      <c r="AG855" s="181"/>
      <c r="AH855" s="181"/>
      <c r="AI855" s="181"/>
      <c r="AJ855" s="181"/>
      <c r="AK855" s="181"/>
      <c r="AL855" s="181"/>
      <c r="AM855" s="181"/>
      <c r="AN855" s="181"/>
      <c r="AO855" s="181"/>
      <c r="AP855" s="181"/>
      <c r="AQ855" s="181"/>
      <c r="AR855" s="181"/>
      <c r="AS855" s="181"/>
      <c r="AT855" s="181"/>
      <c r="AU855" s="181"/>
      <c r="AV855" s="181"/>
      <c r="AW855" s="181"/>
      <c r="AX855" s="181"/>
      <c r="AY855" s="181"/>
      <c r="AZ855" s="181"/>
      <c r="BA855" s="181"/>
      <c r="BB855" s="181"/>
      <c r="BC855" s="181"/>
      <c r="BD855" s="181"/>
      <c r="BE855" s="181"/>
      <c r="BF855" s="181"/>
      <c r="BG855" s="181"/>
      <c r="BH855" s="181"/>
      <c r="BI855" s="181"/>
      <c r="BJ855" s="181"/>
      <c r="BK855" s="181"/>
      <c r="BL855" s="181"/>
      <c r="BM855" s="181"/>
      <c r="BN855" s="181"/>
      <c r="BO855" s="181"/>
      <c r="BP855" s="181"/>
      <c r="BQ855" s="181"/>
      <c r="BR855" s="181"/>
      <c r="BS855" s="181"/>
      <c r="BT855" s="181"/>
      <c r="BU855" s="181"/>
      <c r="BV855" s="181"/>
      <c r="BW855" s="181"/>
      <c r="BX855" s="181"/>
      <c r="BY855" s="181"/>
      <c r="BZ855" s="181"/>
      <c r="CA855" s="181"/>
      <c r="CB855" s="181"/>
      <c r="CC855" s="181"/>
      <c r="CD855" s="181"/>
      <c r="CE855" s="181"/>
      <c r="CF855" s="181"/>
      <c r="CG855" s="181"/>
      <c r="CH855" s="181"/>
      <c r="CI855" s="181"/>
      <c r="CJ855" s="181"/>
      <c r="CK855" s="181"/>
      <c r="CL855" s="181"/>
      <c r="CM855" s="181"/>
      <c r="CN855" s="181"/>
      <c r="CO855" s="181"/>
      <c r="CP855" s="181"/>
      <c r="CQ855" s="181"/>
      <c r="CR855" s="181"/>
      <c r="CS855" s="181"/>
      <c r="CT855" s="181"/>
      <c r="CU855" s="181"/>
      <c r="CV855" s="181"/>
      <c r="CW855" s="181"/>
      <c r="CX855" s="181"/>
      <c r="CY855" s="181"/>
      <c r="CZ855" s="181"/>
      <c r="DA855" s="181"/>
      <c r="DB855" s="181"/>
      <c r="DC855" s="181"/>
      <c r="DD855" s="181"/>
      <c r="DE855" s="181"/>
      <c r="DF855" s="181"/>
      <c r="DG855" s="181"/>
      <c r="DH855" s="181"/>
      <c r="DI855" s="181"/>
      <c r="DJ855" s="181"/>
      <c r="DK855" s="181"/>
      <c r="DL855" s="181"/>
      <c r="DM855" s="181"/>
      <c r="DN855" s="181"/>
      <c r="DO855" s="181"/>
      <c r="DP855" s="181"/>
      <c r="DQ855" s="181"/>
      <c r="DR855" s="181"/>
      <c r="DS855" s="181"/>
      <c r="DT855" s="181"/>
      <c r="DU855" s="181"/>
      <c r="DV855" s="181"/>
      <c r="DW855" s="181"/>
      <c r="DX855" s="181"/>
      <c r="DY855" s="181"/>
      <c r="DZ855" s="181"/>
      <c r="EA855" s="181"/>
      <c r="EB855" s="181"/>
      <c r="EC855" s="181"/>
      <c r="ED855" s="181"/>
      <c r="EE855" s="181"/>
      <c r="EF855" s="181"/>
      <c r="EG855" s="181"/>
      <c r="EH855" s="181"/>
      <c r="EI855" s="181"/>
      <c r="EJ855" s="181"/>
      <c r="EK855" s="181"/>
      <c r="EL855" s="181"/>
      <c r="EM855" s="181"/>
      <c r="EN855" s="181"/>
      <c r="EO855" s="181"/>
      <c r="EP855" s="181"/>
      <c r="EQ855" s="181"/>
      <c r="ER855" s="181"/>
      <c r="ES855" s="181"/>
      <c r="ET855" s="181"/>
      <c r="EU855" s="181"/>
      <c r="EV855" s="181"/>
      <c r="EW855" s="181"/>
      <c r="EX855" s="181"/>
      <c r="EY855" s="181"/>
      <c r="EZ855" s="181"/>
      <c r="FA855" s="181"/>
      <c r="FB855" s="181"/>
      <c r="FC855" s="181"/>
      <c r="FD855" s="181"/>
      <c r="FE855" s="181"/>
      <c r="FF855" s="181"/>
      <c r="FG855" s="181"/>
      <c r="FH855" s="181"/>
      <c r="FI855" s="181"/>
      <c r="FJ855" s="181"/>
      <c r="FK855" s="181"/>
      <c r="FL855" s="181"/>
      <c r="FM855" s="181"/>
      <c r="FN855" s="181"/>
      <c r="FO855" s="181"/>
      <c r="FP855" s="181"/>
      <c r="FQ855" s="181"/>
      <c r="FR855" s="181"/>
      <c r="FS855" s="181"/>
      <c r="FT855" s="181"/>
      <c r="FU855" s="181"/>
      <c r="FV855" s="181"/>
      <c r="FW855" s="181"/>
      <c r="FX855" s="181"/>
      <c r="FY855" s="181"/>
      <c r="FZ855" s="181"/>
      <c r="GA855" s="181"/>
      <c r="GB855" s="181"/>
      <c r="GC855" s="181"/>
      <c r="GD855" s="181"/>
      <c r="GE855" s="181"/>
      <c r="GF855" s="181"/>
      <c r="GG855" s="181"/>
      <c r="GH855" s="181"/>
      <c r="GI855" s="181"/>
      <c r="GJ855" s="181"/>
      <c r="GK855" s="181"/>
      <c r="GL855" s="181"/>
      <c r="GM855" s="181"/>
      <c r="GN855" s="181"/>
      <c r="GO855" s="181"/>
      <c r="GP855" s="181"/>
      <c r="GQ855" s="181"/>
      <c r="GR855" s="181"/>
      <c r="GS855" s="181"/>
      <c r="GT855" s="181"/>
      <c r="GU855" s="181"/>
      <c r="GV855" s="181"/>
      <c r="GW855" s="181"/>
      <c r="GX855" s="181"/>
      <c r="GY855" s="181"/>
      <c r="GZ855" s="181"/>
      <c r="HA855" s="181"/>
      <c r="HB855" s="181"/>
      <c r="HC855" s="181"/>
      <c r="HD855" s="181"/>
      <c r="HE855" s="181"/>
      <c r="HF855" s="181"/>
      <c r="HG855" s="181"/>
      <c r="HH855" s="181"/>
      <c r="HI855" s="181"/>
      <c r="HJ855" s="181"/>
      <c r="HK855" s="181"/>
      <c r="HL855" s="181"/>
      <c r="HM855" s="181"/>
      <c r="HN855" s="181"/>
      <c r="HO855" s="181"/>
      <c r="HP855" s="181"/>
      <c r="HQ855" s="181"/>
      <c r="HR855" s="181"/>
      <c r="HS855" s="181"/>
    </row>
    <row r="856" spans="1:227" s="173" customFormat="1" ht="11.25" hidden="1" customHeight="1">
      <c r="A856" s="97" t="s">
        <v>2146</v>
      </c>
      <c r="B856" s="216"/>
      <c r="C856" s="97" t="s">
        <v>149</v>
      </c>
      <c r="D856" s="98" t="s">
        <v>29</v>
      </c>
      <c r="E856" s="60">
        <v>-52.35</v>
      </c>
      <c r="F856" s="220"/>
      <c r="G856" s="220"/>
      <c r="H856" s="220"/>
      <c r="I856" s="220"/>
      <c r="J856" s="181"/>
      <c r="K856" s="181"/>
      <c r="L856" s="181"/>
      <c r="M856" s="181"/>
      <c r="N856" s="181"/>
      <c r="O856" s="181"/>
      <c r="P856" s="181"/>
      <c r="Q856" s="181"/>
      <c r="R856" s="181"/>
      <c r="S856" s="181"/>
      <c r="T856" s="181"/>
      <c r="U856" s="181"/>
      <c r="V856" s="181"/>
      <c r="W856" s="181"/>
      <c r="X856" s="181"/>
      <c r="Y856" s="181"/>
      <c r="Z856" s="181"/>
      <c r="AA856" s="181"/>
      <c r="AB856" s="181"/>
      <c r="AC856" s="181"/>
      <c r="AD856" s="181"/>
      <c r="AE856" s="181"/>
      <c r="AF856" s="181"/>
      <c r="AG856" s="181"/>
      <c r="AH856" s="181"/>
      <c r="AI856" s="181"/>
      <c r="AJ856" s="181"/>
      <c r="AK856" s="181"/>
      <c r="AL856" s="181"/>
      <c r="AM856" s="181"/>
      <c r="AN856" s="181"/>
      <c r="AO856" s="181"/>
      <c r="AP856" s="181"/>
      <c r="AQ856" s="181"/>
      <c r="AR856" s="181"/>
      <c r="AS856" s="181"/>
      <c r="AT856" s="181"/>
      <c r="AU856" s="181"/>
      <c r="AV856" s="181"/>
      <c r="AW856" s="181"/>
      <c r="AX856" s="181"/>
      <c r="AY856" s="181"/>
      <c r="AZ856" s="181"/>
      <c r="BA856" s="181"/>
      <c r="BB856" s="181"/>
      <c r="BC856" s="181"/>
      <c r="BD856" s="181"/>
      <c r="BE856" s="181"/>
      <c r="BF856" s="181"/>
      <c r="BG856" s="181"/>
      <c r="BH856" s="181"/>
      <c r="BI856" s="181"/>
      <c r="BJ856" s="181"/>
      <c r="BK856" s="181"/>
      <c r="BL856" s="181"/>
      <c r="BM856" s="181"/>
      <c r="BN856" s="181"/>
      <c r="BO856" s="181"/>
      <c r="BP856" s="181"/>
      <c r="BQ856" s="181"/>
      <c r="BR856" s="181"/>
      <c r="BS856" s="181"/>
      <c r="BT856" s="181"/>
      <c r="BU856" s="181"/>
      <c r="BV856" s="181"/>
      <c r="BW856" s="181"/>
      <c r="BX856" s="181"/>
      <c r="BY856" s="181"/>
      <c r="BZ856" s="181"/>
      <c r="CA856" s="181"/>
      <c r="CB856" s="181"/>
      <c r="CC856" s="181"/>
      <c r="CD856" s="181"/>
      <c r="CE856" s="181"/>
      <c r="CF856" s="181"/>
      <c r="CG856" s="181"/>
      <c r="CH856" s="181"/>
      <c r="CI856" s="181"/>
      <c r="CJ856" s="181"/>
      <c r="CK856" s="181"/>
      <c r="CL856" s="181"/>
      <c r="CM856" s="181"/>
      <c r="CN856" s="181"/>
      <c r="CO856" s="181"/>
      <c r="CP856" s="181"/>
      <c r="CQ856" s="181"/>
      <c r="CR856" s="181"/>
      <c r="CS856" s="181"/>
      <c r="CT856" s="181"/>
      <c r="CU856" s="181"/>
      <c r="CV856" s="181"/>
      <c r="CW856" s="181"/>
      <c r="CX856" s="181"/>
      <c r="CY856" s="181"/>
      <c r="CZ856" s="181"/>
      <c r="DA856" s="181"/>
      <c r="DB856" s="181"/>
      <c r="DC856" s="181"/>
      <c r="DD856" s="181"/>
      <c r="DE856" s="181"/>
      <c r="DF856" s="181"/>
      <c r="DG856" s="181"/>
      <c r="DH856" s="181"/>
      <c r="DI856" s="181"/>
      <c r="DJ856" s="181"/>
      <c r="DK856" s="181"/>
      <c r="DL856" s="181"/>
      <c r="DM856" s="181"/>
      <c r="DN856" s="181"/>
      <c r="DO856" s="181"/>
      <c r="DP856" s="181"/>
      <c r="DQ856" s="181"/>
      <c r="DR856" s="181"/>
      <c r="DS856" s="181"/>
      <c r="DT856" s="181"/>
      <c r="DU856" s="181"/>
      <c r="DV856" s="181"/>
      <c r="DW856" s="181"/>
      <c r="DX856" s="181"/>
      <c r="DY856" s="181"/>
      <c r="DZ856" s="181"/>
      <c r="EA856" s="181"/>
      <c r="EB856" s="181"/>
      <c r="EC856" s="181"/>
      <c r="ED856" s="181"/>
      <c r="EE856" s="181"/>
      <c r="EF856" s="181"/>
      <c r="EG856" s="181"/>
      <c r="EH856" s="181"/>
      <c r="EI856" s="181"/>
      <c r="EJ856" s="181"/>
      <c r="EK856" s="181"/>
      <c r="EL856" s="181"/>
      <c r="EM856" s="181"/>
      <c r="EN856" s="181"/>
      <c r="EO856" s="181"/>
      <c r="EP856" s="181"/>
      <c r="EQ856" s="181"/>
      <c r="ER856" s="181"/>
      <c r="ES856" s="181"/>
      <c r="ET856" s="181"/>
      <c r="EU856" s="181"/>
      <c r="EV856" s="181"/>
      <c r="EW856" s="181"/>
      <c r="EX856" s="181"/>
      <c r="EY856" s="181"/>
      <c r="EZ856" s="181"/>
      <c r="FA856" s="181"/>
      <c r="FB856" s="181"/>
      <c r="FC856" s="181"/>
      <c r="FD856" s="181"/>
      <c r="FE856" s="181"/>
      <c r="FF856" s="181"/>
      <c r="FG856" s="181"/>
      <c r="FH856" s="181"/>
      <c r="FI856" s="181"/>
      <c r="FJ856" s="181"/>
      <c r="FK856" s="181"/>
      <c r="FL856" s="181"/>
      <c r="FM856" s="181"/>
      <c r="FN856" s="181"/>
      <c r="FO856" s="181"/>
      <c r="FP856" s="181"/>
      <c r="FQ856" s="181"/>
      <c r="FR856" s="181"/>
      <c r="FS856" s="181"/>
      <c r="FT856" s="181"/>
      <c r="FU856" s="181"/>
      <c r="FV856" s="181"/>
      <c r="FW856" s="181"/>
      <c r="FX856" s="181"/>
      <c r="FY856" s="181"/>
      <c r="FZ856" s="181"/>
      <c r="GA856" s="181"/>
      <c r="GB856" s="181"/>
      <c r="GC856" s="181"/>
      <c r="GD856" s="181"/>
      <c r="GE856" s="181"/>
      <c r="GF856" s="181"/>
      <c r="GG856" s="181"/>
      <c r="GH856" s="181"/>
      <c r="GI856" s="181"/>
      <c r="GJ856" s="181"/>
      <c r="GK856" s="181"/>
      <c r="GL856" s="181"/>
      <c r="GM856" s="181"/>
      <c r="GN856" s="181"/>
      <c r="GO856" s="181"/>
      <c r="GP856" s="181"/>
      <c r="GQ856" s="181"/>
      <c r="GR856" s="181"/>
      <c r="GS856" s="181"/>
      <c r="GT856" s="181"/>
      <c r="GU856" s="181"/>
      <c r="GV856" s="181"/>
      <c r="GW856" s="181"/>
      <c r="GX856" s="181"/>
      <c r="GY856" s="181"/>
      <c r="GZ856" s="181"/>
      <c r="HA856" s="181"/>
      <c r="HB856" s="181"/>
      <c r="HC856" s="181"/>
      <c r="HD856" s="181"/>
      <c r="HE856" s="181"/>
      <c r="HF856" s="181"/>
      <c r="HG856" s="181"/>
      <c r="HH856" s="181"/>
      <c r="HI856" s="181"/>
      <c r="HJ856" s="181"/>
      <c r="HK856" s="181"/>
      <c r="HL856" s="181"/>
      <c r="HM856" s="181"/>
      <c r="HN856" s="181"/>
      <c r="HO856" s="181"/>
      <c r="HP856" s="181"/>
      <c r="HQ856" s="181"/>
      <c r="HR856" s="181"/>
      <c r="HS856" s="181"/>
    </row>
    <row r="857" spans="1:227" s="173" customFormat="1" ht="11.25" hidden="1" customHeight="1">
      <c r="A857" s="97" t="s">
        <v>2147</v>
      </c>
      <c r="B857" s="216"/>
      <c r="C857" s="97" t="s">
        <v>151</v>
      </c>
      <c r="D857" s="98" t="s">
        <v>29</v>
      </c>
      <c r="E857" s="60">
        <v>-1295.4000000000001</v>
      </c>
      <c r="F857" s="220"/>
      <c r="G857" s="220"/>
      <c r="H857" s="220"/>
      <c r="I857" s="220"/>
      <c r="J857" s="181"/>
      <c r="K857" s="181"/>
      <c r="L857" s="181"/>
      <c r="M857" s="181"/>
      <c r="N857" s="181"/>
      <c r="O857" s="181"/>
      <c r="P857" s="181"/>
      <c r="Q857" s="181"/>
      <c r="R857" s="181"/>
      <c r="S857" s="181"/>
      <c r="T857" s="181"/>
      <c r="U857" s="181"/>
      <c r="V857" s="181"/>
      <c r="W857" s="181"/>
      <c r="X857" s="181"/>
      <c r="Y857" s="181"/>
      <c r="Z857" s="181"/>
      <c r="AA857" s="181"/>
      <c r="AB857" s="181"/>
      <c r="AC857" s="181"/>
      <c r="AD857" s="181"/>
      <c r="AE857" s="181"/>
      <c r="AF857" s="181"/>
      <c r="AG857" s="181"/>
      <c r="AH857" s="181"/>
      <c r="AI857" s="181"/>
      <c r="AJ857" s="181"/>
      <c r="AK857" s="181"/>
      <c r="AL857" s="181"/>
      <c r="AM857" s="181"/>
      <c r="AN857" s="181"/>
      <c r="AO857" s="181"/>
      <c r="AP857" s="181"/>
      <c r="AQ857" s="181"/>
      <c r="AR857" s="181"/>
      <c r="AS857" s="181"/>
      <c r="AT857" s="181"/>
      <c r="AU857" s="181"/>
      <c r="AV857" s="181"/>
      <c r="AW857" s="181"/>
      <c r="AX857" s="181"/>
      <c r="AY857" s="181"/>
      <c r="AZ857" s="181"/>
      <c r="BA857" s="181"/>
      <c r="BB857" s="181"/>
      <c r="BC857" s="181"/>
      <c r="BD857" s="181"/>
      <c r="BE857" s="181"/>
      <c r="BF857" s="181"/>
      <c r="BG857" s="181"/>
      <c r="BH857" s="181"/>
      <c r="BI857" s="181"/>
      <c r="BJ857" s="181"/>
      <c r="BK857" s="181"/>
      <c r="BL857" s="181"/>
      <c r="BM857" s="181"/>
      <c r="BN857" s="181"/>
      <c r="BO857" s="181"/>
      <c r="BP857" s="181"/>
      <c r="BQ857" s="181"/>
      <c r="BR857" s="181"/>
      <c r="BS857" s="181"/>
      <c r="BT857" s="181"/>
      <c r="BU857" s="181"/>
      <c r="BV857" s="181"/>
      <c r="BW857" s="181"/>
      <c r="BX857" s="181"/>
      <c r="BY857" s="181"/>
      <c r="BZ857" s="181"/>
      <c r="CA857" s="181"/>
      <c r="CB857" s="181"/>
      <c r="CC857" s="181"/>
      <c r="CD857" s="181"/>
      <c r="CE857" s="181"/>
      <c r="CF857" s="181"/>
      <c r="CG857" s="181"/>
      <c r="CH857" s="181"/>
      <c r="CI857" s="181"/>
      <c r="CJ857" s="181"/>
      <c r="CK857" s="181"/>
      <c r="CL857" s="181"/>
      <c r="CM857" s="181"/>
      <c r="CN857" s="181"/>
      <c r="CO857" s="181"/>
      <c r="CP857" s="181"/>
      <c r="CQ857" s="181"/>
      <c r="CR857" s="181"/>
      <c r="CS857" s="181"/>
      <c r="CT857" s="181"/>
      <c r="CU857" s="181"/>
      <c r="CV857" s="181"/>
      <c r="CW857" s="181"/>
      <c r="CX857" s="181"/>
      <c r="CY857" s="181"/>
      <c r="CZ857" s="181"/>
      <c r="DA857" s="181"/>
      <c r="DB857" s="181"/>
      <c r="DC857" s="181"/>
      <c r="DD857" s="181"/>
      <c r="DE857" s="181"/>
      <c r="DF857" s="181"/>
      <c r="DG857" s="181"/>
      <c r="DH857" s="181"/>
      <c r="DI857" s="181"/>
      <c r="DJ857" s="181"/>
      <c r="DK857" s="181"/>
      <c r="DL857" s="181"/>
      <c r="DM857" s="181"/>
      <c r="DN857" s="181"/>
      <c r="DO857" s="181"/>
      <c r="DP857" s="181"/>
      <c r="DQ857" s="181"/>
      <c r="DR857" s="181"/>
      <c r="DS857" s="181"/>
      <c r="DT857" s="181"/>
      <c r="DU857" s="181"/>
      <c r="DV857" s="181"/>
      <c r="DW857" s="181"/>
      <c r="DX857" s="181"/>
      <c r="DY857" s="181"/>
      <c r="DZ857" s="181"/>
      <c r="EA857" s="181"/>
      <c r="EB857" s="181"/>
      <c r="EC857" s="181"/>
      <c r="ED857" s="181"/>
      <c r="EE857" s="181"/>
      <c r="EF857" s="181"/>
      <c r="EG857" s="181"/>
      <c r="EH857" s="181"/>
      <c r="EI857" s="181"/>
      <c r="EJ857" s="181"/>
      <c r="EK857" s="181"/>
      <c r="EL857" s="181"/>
      <c r="EM857" s="181"/>
      <c r="EN857" s="181"/>
      <c r="EO857" s="181"/>
      <c r="EP857" s="181"/>
      <c r="EQ857" s="181"/>
      <c r="ER857" s="181"/>
      <c r="ES857" s="181"/>
      <c r="ET857" s="181"/>
      <c r="EU857" s="181"/>
      <c r="EV857" s="181"/>
      <c r="EW857" s="181"/>
      <c r="EX857" s="181"/>
      <c r="EY857" s="181"/>
      <c r="EZ857" s="181"/>
      <c r="FA857" s="181"/>
      <c r="FB857" s="181"/>
      <c r="FC857" s="181"/>
      <c r="FD857" s="181"/>
      <c r="FE857" s="181"/>
      <c r="FF857" s="181"/>
      <c r="FG857" s="181"/>
      <c r="FH857" s="181"/>
      <c r="FI857" s="181"/>
      <c r="FJ857" s="181"/>
      <c r="FK857" s="181"/>
      <c r="FL857" s="181"/>
      <c r="FM857" s="181"/>
      <c r="FN857" s="181"/>
      <c r="FO857" s="181"/>
      <c r="FP857" s="181"/>
      <c r="FQ857" s="181"/>
      <c r="FR857" s="181"/>
      <c r="FS857" s="181"/>
      <c r="FT857" s="181"/>
      <c r="FU857" s="181"/>
      <c r="FV857" s="181"/>
      <c r="FW857" s="181"/>
      <c r="FX857" s="181"/>
      <c r="FY857" s="181"/>
      <c r="FZ857" s="181"/>
      <c r="GA857" s="181"/>
      <c r="GB857" s="181"/>
      <c r="GC857" s="181"/>
      <c r="GD857" s="181"/>
      <c r="GE857" s="181"/>
      <c r="GF857" s="181"/>
      <c r="GG857" s="181"/>
      <c r="GH857" s="181"/>
      <c r="GI857" s="181"/>
      <c r="GJ857" s="181"/>
      <c r="GK857" s="181"/>
      <c r="GL857" s="181"/>
      <c r="GM857" s="181"/>
      <c r="GN857" s="181"/>
      <c r="GO857" s="181"/>
      <c r="GP857" s="181"/>
      <c r="GQ857" s="181"/>
      <c r="GR857" s="181"/>
      <c r="GS857" s="181"/>
      <c r="GT857" s="181"/>
      <c r="GU857" s="181"/>
      <c r="GV857" s="181"/>
      <c r="GW857" s="181"/>
      <c r="GX857" s="181"/>
      <c r="GY857" s="181"/>
      <c r="GZ857" s="181"/>
      <c r="HA857" s="181"/>
      <c r="HB857" s="181"/>
      <c r="HC857" s="181"/>
      <c r="HD857" s="181"/>
      <c r="HE857" s="181"/>
      <c r="HF857" s="181"/>
      <c r="HG857" s="181"/>
      <c r="HH857" s="181"/>
      <c r="HI857" s="181"/>
      <c r="HJ857" s="181"/>
      <c r="HK857" s="181"/>
      <c r="HL857" s="181"/>
      <c r="HM857" s="181"/>
      <c r="HN857" s="181"/>
      <c r="HO857" s="181"/>
      <c r="HP857" s="181"/>
      <c r="HQ857" s="181"/>
      <c r="HR857" s="181"/>
      <c r="HS857" s="181"/>
    </row>
    <row r="858" spans="1:227" s="173" customFormat="1" ht="11.25" hidden="1" customHeight="1">
      <c r="A858" s="97" t="s">
        <v>3323</v>
      </c>
      <c r="B858" s="216"/>
      <c r="C858" s="97" t="s">
        <v>198</v>
      </c>
      <c r="D858" s="98" t="s">
        <v>173</v>
      </c>
      <c r="E858" s="60">
        <v>-127.15</v>
      </c>
      <c r="F858" s="220"/>
      <c r="G858" s="220"/>
      <c r="H858" s="220"/>
      <c r="I858" s="220"/>
      <c r="J858" s="181"/>
      <c r="K858" s="181"/>
      <c r="L858" s="181"/>
      <c r="M858" s="181"/>
      <c r="N858" s="181"/>
      <c r="O858" s="181"/>
      <c r="P858" s="181"/>
      <c r="Q858" s="181"/>
      <c r="R858" s="181"/>
      <c r="S858" s="181"/>
      <c r="T858" s="181"/>
      <c r="U858" s="181"/>
      <c r="V858" s="181"/>
      <c r="W858" s="181"/>
      <c r="X858" s="181"/>
      <c r="Y858" s="181"/>
      <c r="Z858" s="181"/>
      <c r="AA858" s="181"/>
      <c r="AB858" s="181"/>
      <c r="AC858" s="181"/>
      <c r="AD858" s="181"/>
      <c r="AE858" s="181"/>
      <c r="AF858" s="181"/>
      <c r="AG858" s="181"/>
      <c r="AH858" s="181"/>
      <c r="AI858" s="181"/>
      <c r="AJ858" s="181"/>
      <c r="AK858" s="181"/>
      <c r="AL858" s="181"/>
      <c r="AM858" s="181"/>
      <c r="AN858" s="181"/>
      <c r="AO858" s="181"/>
      <c r="AP858" s="181"/>
      <c r="AQ858" s="181"/>
      <c r="AR858" s="181"/>
      <c r="AS858" s="181"/>
      <c r="AT858" s="181"/>
      <c r="AU858" s="181"/>
      <c r="AV858" s="181"/>
      <c r="AW858" s="181"/>
      <c r="AX858" s="181"/>
      <c r="AY858" s="181"/>
      <c r="AZ858" s="181"/>
      <c r="BA858" s="181"/>
      <c r="BB858" s="181"/>
      <c r="BC858" s="181"/>
      <c r="BD858" s="181"/>
      <c r="BE858" s="181"/>
      <c r="BF858" s="181"/>
      <c r="BG858" s="181"/>
      <c r="BH858" s="181"/>
      <c r="BI858" s="181"/>
      <c r="BJ858" s="181"/>
      <c r="BK858" s="181"/>
      <c r="BL858" s="181"/>
      <c r="BM858" s="181"/>
      <c r="BN858" s="181"/>
      <c r="BO858" s="181"/>
      <c r="BP858" s="181"/>
      <c r="BQ858" s="181"/>
      <c r="BR858" s="181"/>
      <c r="BS858" s="181"/>
      <c r="BT858" s="181"/>
      <c r="BU858" s="181"/>
      <c r="BV858" s="181"/>
      <c r="BW858" s="181"/>
      <c r="BX858" s="181"/>
      <c r="BY858" s="181"/>
      <c r="BZ858" s="181"/>
      <c r="CA858" s="181"/>
      <c r="CB858" s="181"/>
      <c r="CC858" s="181"/>
      <c r="CD858" s="181"/>
      <c r="CE858" s="181"/>
      <c r="CF858" s="181"/>
      <c r="CG858" s="181"/>
      <c r="CH858" s="181"/>
      <c r="CI858" s="181"/>
      <c r="CJ858" s="181"/>
      <c r="CK858" s="181"/>
      <c r="CL858" s="181"/>
      <c r="CM858" s="181"/>
      <c r="CN858" s="181"/>
      <c r="CO858" s="181"/>
      <c r="CP858" s="181"/>
      <c r="CQ858" s="181"/>
      <c r="CR858" s="181"/>
      <c r="CS858" s="181"/>
      <c r="CT858" s="181"/>
      <c r="CU858" s="181"/>
      <c r="CV858" s="181"/>
      <c r="CW858" s="181"/>
      <c r="CX858" s="181"/>
      <c r="CY858" s="181"/>
      <c r="CZ858" s="181"/>
      <c r="DA858" s="181"/>
      <c r="DB858" s="181"/>
      <c r="DC858" s="181"/>
      <c r="DD858" s="181"/>
      <c r="DE858" s="181"/>
      <c r="DF858" s="181"/>
      <c r="DG858" s="181"/>
      <c r="DH858" s="181"/>
      <c r="DI858" s="181"/>
      <c r="DJ858" s="181"/>
      <c r="DK858" s="181"/>
      <c r="DL858" s="181"/>
      <c r="DM858" s="181"/>
      <c r="DN858" s="181"/>
      <c r="DO858" s="181"/>
      <c r="DP858" s="181"/>
      <c r="DQ858" s="181"/>
      <c r="DR858" s="181"/>
      <c r="DS858" s="181"/>
      <c r="DT858" s="181"/>
      <c r="DU858" s="181"/>
      <c r="DV858" s="181"/>
      <c r="DW858" s="181"/>
      <c r="DX858" s="181"/>
      <c r="DY858" s="181"/>
      <c r="DZ858" s="181"/>
      <c r="EA858" s="181"/>
      <c r="EB858" s="181"/>
      <c r="EC858" s="181"/>
      <c r="ED858" s="181"/>
      <c r="EE858" s="181"/>
      <c r="EF858" s="181"/>
      <c r="EG858" s="181"/>
      <c r="EH858" s="181"/>
      <c r="EI858" s="181"/>
      <c r="EJ858" s="181"/>
      <c r="EK858" s="181"/>
      <c r="EL858" s="181"/>
      <c r="EM858" s="181"/>
      <c r="EN858" s="181"/>
      <c r="EO858" s="181"/>
      <c r="EP858" s="181"/>
      <c r="EQ858" s="181"/>
      <c r="ER858" s="181"/>
      <c r="ES858" s="181"/>
      <c r="ET858" s="181"/>
      <c r="EU858" s="181"/>
      <c r="EV858" s="181"/>
      <c r="EW858" s="181"/>
      <c r="EX858" s="181"/>
      <c r="EY858" s="181"/>
      <c r="EZ858" s="181"/>
      <c r="FA858" s="181"/>
      <c r="FB858" s="181"/>
      <c r="FC858" s="181"/>
      <c r="FD858" s="181"/>
      <c r="FE858" s="181"/>
      <c r="FF858" s="181"/>
      <c r="FG858" s="181"/>
      <c r="FH858" s="181"/>
      <c r="FI858" s="181"/>
      <c r="FJ858" s="181"/>
      <c r="FK858" s="181"/>
      <c r="FL858" s="181"/>
      <c r="FM858" s="181"/>
      <c r="FN858" s="181"/>
      <c r="FO858" s="181"/>
      <c r="FP858" s="181"/>
      <c r="FQ858" s="181"/>
      <c r="FR858" s="181"/>
      <c r="FS858" s="181"/>
      <c r="FT858" s="181"/>
      <c r="FU858" s="181"/>
      <c r="FV858" s="181"/>
      <c r="FW858" s="181"/>
      <c r="FX858" s="181"/>
      <c r="FY858" s="181"/>
      <c r="FZ858" s="181"/>
      <c r="GA858" s="181"/>
      <c r="GB858" s="181"/>
      <c r="GC858" s="181"/>
      <c r="GD858" s="181"/>
      <c r="GE858" s="181"/>
      <c r="GF858" s="181"/>
      <c r="GG858" s="181"/>
      <c r="GH858" s="181"/>
      <c r="GI858" s="181"/>
      <c r="GJ858" s="181"/>
      <c r="GK858" s="181"/>
      <c r="GL858" s="181"/>
      <c r="GM858" s="181"/>
      <c r="GN858" s="181"/>
      <c r="GO858" s="181"/>
      <c r="GP858" s="181"/>
      <c r="GQ858" s="181"/>
      <c r="GR858" s="181"/>
      <c r="GS858" s="181"/>
      <c r="GT858" s="181"/>
      <c r="GU858" s="181"/>
      <c r="GV858" s="181"/>
      <c r="GW858" s="181"/>
      <c r="GX858" s="181"/>
      <c r="GY858" s="181"/>
      <c r="GZ858" s="181"/>
      <c r="HA858" s="181"/>
      <c r="HB858" s="181"/>
      <c r="HC858" s="181"/>
      <c r="HD858" s="181"/>
      <c r="HE858" s="181"/>
      <c r="HF858" s="181"/>
      <c r="HG858" s="181"/>
      <c r="HH858" s="181"/>
      <c r="HI858" s="181"/>
      <c r="HJ858" s="181"/>
      <c r="HK858" s="181"/>
      <c r="HL858" s="181"/>
      <c r="HM858" s="181"/>
      <c r="HN858" s="181"/>
      <c r="HO858" s="181"/>
      <c r="HP858" s="181"/>
      <c r="HQ858" s="181"/>
      <c r="HR858" s="181"/>
      <c r="HS858" s="181"/>
    </row>
    <row r="859" spans="1:227" s="173" customFormat="1" ht="11.25" hidden="1" customHeight="1">
      <c r="A859" s="97" t="s">
        <v>3324</v>
      </c>
      <c r="B859" s="216"/>
      <c r="C859" s="97" t="s">
        <v>204</v>
      </c>
      <c r="D859" s="98" t="s">
        <v>173</v>
      </c>
      <c r="E859" s="60">
        <v>-2485.4299999999998</v>
      </c>
      <c r="F859" s="220"/>
      <c r="G859" s="220"/>
      <c r="H859" s="220"/>
      <c r="I859" s="220"/>
      <c r="J859" s="181"/>
      <c r="K859" s="181"/>
      <c r="L859" s="181"/>
      <c r="M859" s="181"/>
      <c r="N859" s="181"/>
      <c r="O859" s="181"/>
      <c r="P859" s="181"/>
      <c r="Q859" s="181"/>
      <c r="R859" s="181"/>
      <c r="S859" s="181"/>
      <c r="T859" s="181"/>
      <c r="U859" s="181"/>
      <c r="V859" s="181"/>
      <c r="W859" s="181"/>
      <c r="X859" s="181"/>
      <c r="Y859" s="181"/>
      <c r="Z859" s="181"/>
      <c r="AA859" s="181"/>
      <c r="AB859" s="181"/>
      <c r="AC859" s="181"/>
      <c r="AD859" s="181"/>
      <c r="AE859" s="181"/>
      <c r="AF859" s="181"/>
      <c r="AG859" s="181"/>
      <c r="AH859" s="181"/>
      <c r="AI859" s="181"/>
      <c r="AJ859" s="181"/>
      <c r="AK859" s="181"/>
      <c r="AL859" s="181"/>
      <c r="AM859" s="181"/>
      <c r="AN859" s="181"/>
      <c r="AO859" s="181"/>
      <c r="AP859" s="181"/>
      <c r="AQ859" s="181"/>
      <c r="AR859" s="181"/>
      <c r="AS859" s="181"/>
      <c r="AT859" s="181"/>
      <c r="AU859" s="181"/>
      <c r="AV859" s="181"/>
      <c r="AW859" s="181"/>
      <c r="AX859" s="181"/>
      <c r="AY859" s="181"/>
      <c r="AZ859" s="181"/>
      <c r="BA859" s="181"/>
      <c r="BB859" s="181"/>
      <c r="BC859" s="181"/>
      <c r="BD859" s="181"/>
      <c r="BE859" s="181"/>
      <c r="BF859" s="181"/>
      <c r="BG859" s="181"/>
      <c r="BH859" s="181"/>
      <c r="BI859" s="181"/>
      <c r="BJ859" s="181"/>
      <c r="BK859" s="181"/>
      <c r="BL859" s="181"/>
      <c r="BM859" s="181"/>
      <c r="BN859" s="181"/>
      <c r="BO859" s="181"/>
      <c r="BP859" s="181"/>
      <c r="BQ859" s="181"/>
      <c r="BR859" s="181"/>
      <c r="BS859" s="181"/>
      <c r="BT859" s="181"/>
      <c r="BU859" s="181"/>
      <c r="BV859" s="181"/>
      <c r="BW859" s="181"/>
      <c r="BX859" s="181"/>
      <c r="BY859" s="181"/>
      <c r="BZ859" s="181"/>
      <c r="CA859" s="181"/>
      <c r="CB859" s="181"/>
      <c r="CC859" s="181"/>
      <c r="CD859" s="181"/>
      <c r="CE859" s="181"/>
      <c r="CF859" s="181"/>
      <c r="CG859" s="181"/>
      <c r="CH859" s="181"/>
      <c r="CI859" s="181"/>
      <c r="CJ859" s="181"/>
      <c r="CK859" s="181"/>
      <c r="CL859" s="181"/>
      <c r="CM859" s="181"/>
      <c r="CN859" s="181"/>
      <c r="CO859" s="181"/>
      <c r="CP859" s="181"/>
      <c r="CQ859" s="181"/>
      <c r="CR859" s="181"/>
      <c r="CS859" s="181"/>
      <c r="CT859" s="181"/>
      <c r="CU859" s="181"/>
      <c r="CV859" s="181"/>
      <c r="CW859" s="181"/>
      <c r="CX859" s="181"/>
      <c r="CY859" s="181"/>
      <c r="CZ859" s="181"/>
      <c r="DA859" s="181"/>
      <c r="DB859" s="181"/>
      <c r="DC859" s="181"/>
      <c r="DD859" s="181"/>
      <c r="DE859" s="181"/>
      <c r="DF859" s="181"/>
      <c r="DG859" s="181"/>
      <c r="DH859" s="181"/>
      <c r="DI859" s="181"/>
      <c r="DJ859" s="181"/>
      <c r="DK859" s="181"/>
      <c r="DL859" s="181"/>
      <c r="DM859" s="181"/>
      <c r="DN859" s="181"/>
      <c r="DO859" s="181"/>
      <c r="DP859" s="181"/>
      <c r="DQ859" s="181"/>
      <c r="DR859" s="181"/>
      <c r="DS859" s="181"/>
      <c r="DT859" s="181"/>
      <c r="DU859" s="181"/>
      <c r="DV859" s="181"/>
      <c r="DW859" s="181"/>
      <c r="DX859" s="181"/>
      <c r="DY859" s="181"/>
      <c r="DZ859" s="181"/>
      <c r="EA859" s="181"/>
      <c r="EB859" s="181"/>
      <c r="EC859" s="181"/>
      <c r="ED859" s="181"/>
      <c r="EE859" s="181"/>
      <c r="EF859" s="181"/>
      <c r="EG859" s="181"/>
      <c r="EH859" s="181"/>
      <c r="EI859" s="181"/>
      <c r="EJ859" s="181"/>
      <c r="EK859" s="181"/>
      <c r="EL859" s="181"/>
      <c r="EM859" s="181"/>
      <c r="EN859" s="181"/>
      <c r="EO859" s="181"/>
      <c r="EP859" s="181"/>
      <c r="EQ859" s="181"/>
      <c r="ER859" s="181"/>
      <c r="ES859" s="181"/>
      <c r="ET859" s="181"/>
      <c r="EU859" s="181"/>
      <c r="EV859" s="181"/>
      <c r="EW859" s="181"/>
      <c r="EX859" s="181"/>
      <c r="EY859" s="181"/>
      <c r="EZ859" s="181"/>
      <c r="FA859" s="181"/>
      <c r="FB859" s="181"/>
      <c r="FC859" s="181"/>
      <c r="FD859" s="181"/>
      <c r="FE859" s="181"/>
      <c r="FF859" s="181"/>
      <c r="FG859" s="181"/>
      <c r="FH859" s="181"/>
      <c r="FI859" s="181"/>
      <c r="FJ859" s="181"/>
      <c r="FK859" s="181"/>
      <c r="FL859" s="181"/>
      <c r="FM859" s="181"/>
      <c r="FN859" s="181"/>
      <c r="FO859" s="181"/>
      <c r="FP859" s="181"/>
      <c r="FQ859" s="181"/>
      <c r="FR859" s="181"/>
      <c r="FS859" s="181"/>
      <c r="FT859" s="181"/>
      <c r="FU859" s="181"/>
      <c r="FV859" s="181"/>
      <c r="FW859" s="181"/>
      <c r="FX859" s="181"/>
      <c r="FY859" s="181"/>
      <c r="FZ859" s="181"/>
      <c r="GA859" s="181"/>
      <c r="GB859" s="181"/>
      <c r="GC859" s="181"/>
      <c r="GD859" s="181"/>
      <c r="GE859" s="181"/>
      <c r="GF859" s="181"/>
      <c r="GG859" s="181"/>
      <c r="GH859" s="181"/>
      <c r="GI859" s="181"/>
      <c r="GJ859" s="181"/>
      <c r="GK859" s="181"/>
      <c r="GL859" s="181"/>
      <c r="GM859" s="181"/>
      <c r="GN859" s="181"/>
      <c r="GO859" s="181"/>
      <c r="GP859" s="181"/>
      <c r="GQ859" s="181"/>
      <c r="GR859" s="181"/>
      <c r="GS859" s="181"/>
      <c r="GT859" s="181"/>
      <c r="GU859" s="181"/>
      <c r="GV859" s="181"/>
      <c r="GW859" s="181"/>
      <c r="GX859" s="181"/>
      <c r="GY859" s="181"/>
      <c r="GZ859" s="181"/>
      <c r="HA859" s="181"/>
      <c r="HB859" s="181"/>
      <c r="HC859" s="181"/>
      <c r="HD859" s="181"/>
      <c r="HE859" s="181"/>
      <c r="HF859" s="181"/>
      <c r="HG859" s="181"/>
      <c r="HH859" s="181"/>
      <c r="HI859" s="181"/>
      <c r="HJ859" s="181"/>
      <c r="HK859" s="181"/>
      <c r="HL859" s="181"/>
      <c r="HM859" s="181"/>
      <c r="HN859" s="181"/>
      <c r="HO859" s="181"/>
      <c r="HP859" s="181"/>
      <c r="HQ859" s="181"/>
      <c r="HR859" s="181"/>
      <c r="HS859" s="181"/>
    </row>
    <row r="860" spans="1:227" s="173" customFormat="1" ht="11.25" hidden="1" customHeight="1">
      <c r="A860" s="97" t="s">
        <v>2293</v>
      </c>
      <c r="B860" s="216"/>
      <c r="C860" s="97" t="s">
        <v>2294</v>
      </c>
      <c r="D860" s="98" t="s">
        <v>173</v>
      </c>
      <c r="E860" s="60">
        <v>-10881.35</v>
      </c>
      <c r="F860" s="220"/>
      <c r="G860" s="220"/>
      <c r="H860" s="220"/>
      <c r="I860" s="220"/>
      <c r="J860" s="181"/>
      <c r="K860" s="181"/>
      <c r="L860" s="181"/>
      <c r="M860" s="181"/>
      <c r="N860" s="181"/>
      <c r="O860" s="181"/>
      <c r="P860" s="181"/>
      <c r="Q860" s="181"/>
      <c r="R860" s="181"/>
      <c r="S860" s="181"/>
      <c r="T860" s="181"/>
      <c r="U860" s="181"/>
      <c r="V860" s="181"/>
      <c r="W860" s="181"/>
      <c r="X860" s="181"/>
      <c r="Y860" s="181"/>
      <c r="Z860" s="181"/>
      <c r="AA860" s="181"/>
      <c r="AB860" s="181"/>
      <c r="AC860" s="181"/>
      <c r="AD860" s="181"/>
      <c r="AE860" s="181"/>
      <c r="AF860" s="181"/>
      <c r="AG860" s="181"/>
      <c r="AH860" s="181"/>
      <c r="AI860" s="181"/>
      <c r="AJ860" s="181"/>
      <c r="AK860" s="181"/>
      <c r="AL860" s="181"/>
      <c r="AM860" s="181"/>
      <c r="AN860" s="181"/>
      <c r="AO860" s="181"/>
      <c r="AP860" s="181"/>
      <c r="AQ860" s="181"/>
      <c r="AR860" s="181"/>
      <c r="AS860" s="181"/>
      <c r="AT860" s="181"/>
      <c r="AU860" s="181"/>
      <c r="AV860" s="181"/>
      <c r="AW860" s="181"/>
      <c r="AX860" s="181"/>
      <c r="AY860" s="181"/>
      <c r="AZ860" s="181"/>
      <c r="BA860" s="181"/>
      <c r="BB860" s="181"/>
      <c r="BC860" s="181"/>
      <c r="BD860" s="181"/>
      <c r="BE860" s="181"/>
      <c r="BF860" s="181"/>
      <c r="BG860" s="181"/>
      <c r="BH860" s="181"/>
      <c r="BI860" s="181"/>
      <c r="BJ860" s="181"/>
      <c r="BK860" s="181"/>
      <c r="BL860" s="181"/>
      <c r="BM860" s="181"/>
      <c r="BN860" s="181"/>
      <c r="BO860" s="181"/>
      <c r="BP860" s="181"/>
      <c r="BQ860" s="181"/>
      <c r="BR860" s="181"/>
      <c r="BS860" s="181"/>
      <c r="BT860" s="181"/>
      <c r="BU860" s="181"/>
      <c r="BV860" s="181"/>
      <c r="BW860" s="181"/>
      <c r="BX860" s="181"/>
      <c r="BY860" s="181"/>
      <c r="BZ860" s="181"/>
      <c r="CA860" s="181"/>
      <c r="CB860" s="181"/>
      <c r="CC860" s="181"/>
      <c r="CD860" s="181"/>
      <c r="CE860" s="181"/>
      <c r="CF860" s="181"/>
      <c r="CG860" s="181"/>
      <c r="CH860" s="181"/>
      <c r="CI860" s="181"/>
      <c r="CJ860" s="181"/>
      <c r="CK860" s="181"/>
      <c r="CL860" s="181"/>
      <c r="CM860" s="181"/>
      <c r="CN860" s="181"/>
      <c r="CO860" s="181"/>
      <c r="CP860" s="181"/>
      <c r="CQ860" s="181"/>
      <c r="CR860" s="181"/>
      <c r="CS860" s="181"/>
      <c r="CT860" s="181"/>
      <c r="CU860" s="181"/>
      <c r="CV860" s="181"/>
      <c r="CW860" s="181"/>
      <c r="CX860" s="181"/>
      <c r="CY860" s="181"/>
      <c r="CZ860" s="181"/>
      <c r="DA860" s="181"/>
      <c r="DB860" s="181"/>
      <c r="DC860" s="181"/>
      <c r="DD860" s="181"/>
      <c r="DE860" s="181"/>
      <c r="DF860" s="181"/>
      <c r="DG860" s="181"/>
      <c r="DH860" s="181"/>
      <c r="DI860" s="181"/>
      <c r="DJ860" s="181"/>
      <c r="DK860" s="181"/>
      <c r="DL860" s="181"/>
      <c r="DM860" s="181"/>
      <c r="DN860" s="181"/>
      <c r="DO860" s="181"/>
      <c r="DP860" s="181"/>
      <c r="DQ860" s="181"/>
      <c r="DR860" s="181"/>
      <c r="DS860" s="181"/>
      <c r="DT860" s="181"/>
      <c r="DU860" s="181"/>
      <c r="DV860" s="181"/>
      <c r="DW860" s="181"/>
      <c r="DX860" s="181"/>
      <c r="DY860" s="181"/>
      <c r="DZ860" s="181"/>
      <c r="EA860" s="181"/>
      <c r="EB860" s="181"/>
      <c r="EC860" s="181"/>
      <c r="ED860" s="181"/>
      <c r="EE860" s="181"/>
      <c r="EF860" s="181"/>
      <c r="EG860" s="181"/>
      <c r="EH860" s="181"/>
      <c r="EI860" s="181"/>
      <c r="EJ860" s="181"/>
      <c r="EK860" s="181"/>
      <c r="EL860" s="181"/>
      <c r="EM860" s="181"/>
      <c r="EN860" s="181"/>
      <c r="EO860" s="181"/>
      <c r="EP860" s="181"/>
      <c r="EQ860" s="181"/>
      <c r="ER860" s="181"/>
      <c r="ES860" s="181"/>
      <c r="ET860" s="181"/>
      <c r="EU860" s="181"/>
      <c r="EV860" s="181"/>
      <c r="EW860" s="181"/>
      <c r="EX860" s="181"/>
      <c r="EY860" s="181"/>
      <c r="EZ860" s="181"/>
      <c r="FA860" s="181"/>
      <c r="FB860" s="181"/>
      <c r="FC860" s="181"/>
      <c r="FD860" s="181"/>
      <c r="FE860" s="181"/>
      <c r="FF860" s="181"/>
      <c r="FG860" s="181"/>
      <c r="FH860" s="181"/>
      <c r="FI860" s="181"/>
      <c r="FJ860" s="181"/>
      <c r="FK860" s="181"/>
      <c r="FL860" s="181"/>
      <c r="FM860" s="181"/>
      <c r="FN860" s="181"/>
      <c r="FO860" s="181"/>
      <c r="FP860" s="181"/>
      <c r="FQ860" s="181"/>
      <c r="FR860" s="181"/>
      <c r="FS860" s="181"/>
      <c r="FT860" s="181"/>
      <c r="FU860" s="181"/>
      <c r="FV860" s="181"/>
      <c r="FW860" s="181"/>
      <c r="FX860" s="181"/>
      <c r="FY860" s="181"/>
      <c r="FZ860" s="181"/>
      <c r="GA860" s="181"/>
      <c r="GB860" s="181"/>
      <c r="GC860" s="181"/>
      <c r="GD860" s="181"/>
      <c r="GE860" s="181"/>
      <c r="GF860" s="181"/>
      <c r="GG860" s="181"/>
      <c r="GH860" s="181"/>
      <c r="GI860" s="181"/>
      <c r="GJ860" s="181"/>
      <c r="GK860" s="181"/>
      <c r="GL860" s="181"/>
      <c r="GM860" s="181"/>
      <c r="GN860" s="181"/>
      <c r="GO860" s="181"/>
      <c r="GP860" s="181"/>
      <c r="GQ860" s="181"/>
      <c r="GR860" s="181"/>
      <c r="GS860" s="181"/>
      <c r="GT860" s="181"/>
      <c r="GU860" s="181"/>
      <c r="GV860" s="181"/>
      <c r="GW860" s="181"/>
      <c r="GX860" s="181"/>
      <c r="GY860" s="181"/>
      <c r="GZ860" s="181"/>
      <c r="HA860" s="181"/>
      <c r="HB860" s="181"/>
      <c r="HC860" s="181"/>
      <c r="HD860" s="181"/>
      <c r="HE860" s="181"/>
      <c r="HF860" s="181"/>
      <c r="HG860" s="181"/>
      <c r="HH860" s="181"/>
      <c r="HI860" s="181"/>
      <c r="HJ860" s="181"/>
      <c r="HK860" s="181"/>
      <c r="HL860" s="181"/>
      <c r="HM860" s="181"/>
      <c r="HN860" s="181"/>
      <c r="HO860" s="181"/>
      <c r="HP860" s="181"/>
      <c r="HQ860" s="181"/>
      <c r="HR860" s="181"/>
      <c r="HS860" s="181"/>
    </row>
    <row r="861" spans="1:227" s="173" customFormat="1" ht="11.25" hidden="1" customHeight="1">
      <c r="A861" s="97" t="s">
        <v>3325</v>
      </c>
      <c r="B861" s="216"/>
      <c r="C861" s="97" t="s">
        <v>2269</v>
      </c>
      <c r="D861" s="98" t="s">
        <v>173</v>
      </c>
      <c r="E861" s="60">
        <v>-1692.39</v>
      </c>
      <c r="F861" s="220"/>
      <c r="G861" s="220"/>
      <c r="H861" s="220"/>
      <c r="I861" s="220"/>
      <c r="J861" s="181"/>
      <c r="K861" s="181"/>
      <c r="L861" s="181"/>
      <c r="M861" s="181"/>
      <c r="N861" s="181"/>
      <c r="O861" s="181"/>
      <c r="P861" s="181"/>
      <c r="Q861" s="181"/>
      <c r="R861" s="181"/>
      <c r="S861" s="181"/>
      <c r="T861" s="181"/>
      <c r="U861" s="181"/>
      <c r="V861" s="181"/>
      <c r="W861" s="181"/>
      <c r="X861" s="181"/>
      <c r="Y861" s="181"/>
      <c r="Z861" s="181"/>
      <c r="AA861" s="181"/>
      <c r="AB861" s="181"/>
      <c r="AC861" s="181"/>
      <c r="AD861" s="181"/>
      <c r="AE861" s="181"/>
      <c r="AF861" s="181"/>
      <c r="AG861" s="181"/>
      <c r="AH861" s="181"/>
      <c r="AI861" s="181"/>
      <c r="AJ861" s="181"/>
      <c r="AK861" s="181"/>
      <c r="AL861" s="181"/>
      <c r="AM861" s="181"/>
      <c r="AN861" s="181"/>
      <c r="AO861" s="181"/>
      <c r="AP861" s="181"/>
      <c r="AQ861" s="181"/>
      <c r="AR861" s="181"/>
      <c r="AS861" s="181"/>
      <c r="AT861" s="181"/>
      <c r="AU861" s="181"/>
      <c r="AV861" s="181"/>
      <c r="AW861" s="181"/>
      <c r="AX861" s="181"/>
      <c r="AY861" s="181"/>
      <c r="AZ861" s="181"/>
      <c r="BA861" s="181"/>
      <c r="BB861" s="181"/>
      <c r="BC861" s="181"/>
      <c r="BD861" s="181"/>
      <c r="BE861" s="181"/>
      <c r="BF861" s="181"/>
      <c r="BG861" s="181"/>
      <c r="BH861" s="181"/>
      <c r="BI861" s="181"/>
      <c r="BJ861" s="181"/>
      <c r="BK861" s="181"/>
      <c r="BL861" s="181"/>
      <c r="BM861" s="181"/>
      <c r="BN861" s="181"/>
      <c r="BO861" s="181"/>
      <c r="BP861" s="181"/>
      <c r="BQ861" s="181"/>
      <c r="BR861" s="181"/>
      <c r="BS861" s="181"/>
      <c r="BT861" s="181"/>
      <c r="BU861" s="181"/>
      <c r="BV861" s="181"/>
      <c r="BW861" s="181"/>
      <c r="BX861" s="181"/>
      <c r="BY861" s="181"/>
      <c r="BZ861" s="181"/>
      <c r="CA861" s="181"/>
      <c r="CB861" s="181"/>
      <c r="CC861" s="181"/>
      <c r="CD861" s="181"/>
      <c r="CE861" s="181"/>
      <c r="CF861" s="181"/>
      <c r="CG861" s="181"/>
      <c r="CH861" s="181"/>
      <c r="CI861" s="181"/>
      <c r="CJ861" s="181"/>
      <c r="CK861" s="181"/>
      <c r="CL861" s="181"/>
      <c r="CM861" s="181"/>
      <c r="CN861" s="181"/>
      <c r="CO861" s="181"/>
      <c r="CP861" s="181"/>
      <c r="CQ861" s="181"/>
      <c r="CR861" s="181"/>
      <c r="CS861" s="181"/>
      <c r="CT861" s="181"/>
      <c r="CU861" s="181"/>
      <c r="CV861" s="181"/>
      <c r="CW861" s="181"/>
      <c r="CX861" s="181"/>
      <c r="CY861" s="181"/>
      <c r="CZ861" s="181"/>
      <c r="DA861" s="181"/>
      <c r="DB861" s="181"/>
      <c r="DC861" s="181"/>
      <c r="DD861" s="181"/>
      <c r="DE861" s="181"/>
      <c r="DF861" s="181"/>
      <c r="DG861" s="181"/>
      <c r="DH861" s="181"/>
      <c r="DI861" s="181"/>
      <c r="DJ861" s="181"/>
      <c r="DK861" s="181"/>
      <c r="DL861" s="181"/>
      <c r="DM861" s="181"/>
      <c r="DN861" s="181"/>
      <c r="DO861" s="181"/>
      <c r="DP861" s="181"/>
      <c r="DQ861" s="181"/>
      <c r="DR861" s="181"/>
      <c r="DS861" s="181"/>
      <c r="DT861" s="181"/>
      <c r="DU861" s="181"/>
      <c r="DV861" s="181"/>
      <c r="DW861" s="181"/>
      <c r="DX861" s="181"/>
      <c r="DY861" s="181"/>
      <c r="DZ861" s="181"/>
      <c r="EA861" s="181"/>
      <c r="EB861" s="181"/>
      <c r="EC861" s="181"/>
      <c r="ED861" s="181"/>
      <c r="EE861" s="181"/>
      <c r="EF861" s="181"/>
      <c r="EG861" s="181"/>
      <c r="EH861" s="181"/>
      <c r="EI861" s="181"/>
      <c r="EJ861" s="181"/>
      <c r="EK861" s="181"/>
      <c r="EL861" s="181"/>
      <c r="EM861" s="181"/>
      <c r="EN861" s="181"/>
      <c r="EO861" s="181"/>
      <c r="EP861" s="181"/>
      <c r="EQ861" s="181"/>
      <c r="ER861" s="181"/>
      <c r="ES861" s="181"/>
      <c r="ET861" s="181"/>
      <c r="EU861" s="181"/>
      <c r="EV861" s="181"/>
      <c r="EW861" s="181"/>
      <c r="EX861" s="181"/>
      <c r="EY861" s="181"/>
      <c r="EZ861" s="181"/>
      <c r="FA861" s="181"/>
      <c r="FB861" s="181"/>
      <c r="FC861" s="181"/>
      <c r="FD861" s="181"/>
      <c r="FE861" s="181"/>
      <c r="FF861" s="181"/>
      <c r="FG861" s="181"/>
      <c r="FH861" s="181"/>
      <c r="FI861" s="181"/>
      <c r="FJ861" s="181"/>
      <c r="FK861" s="181"/>
      <c r="FL861" s="181"/>
      <c r="FM861" s="181"/>
      <c r="FN861" s="181"/>
      <c r="FO861" s="181"/>
      <c r="FP861" s="181"/>
      <c r="FQ861" s="181"/>
      <c r="FR861" s="181"/>
      <c r="FS861" s="181"/>
      <c r="FT861" s="181"/>
      <c r="FU861" s="181"/>
      <c r="FV861" s="181"/>
      <c r="FW861" s="181"/>
      <c r="FX861" s="181"/>
      <c r="FY861" s="181"/>
      <c r="FZ861" s="181"/>
      <c r="GA861" s="181"/>
      <c r="GB861" s="181"/>
      <c r="GC861" s="181"/>
      <c r="GD861" s="181"/>
      <c r="GE861" s="181"/>
      <c r="GF861" s="181"/>
      <c r="GG861" s="181"/>
      <c r="GH861" s="181"/>
      <c r="GI861" s="181"/>
      <c r="GJ861" s="181"/>
      <c r="GK861" s="181"/>
      <c r="GL861" s="181"/>
      <c r="GM861" s="181"/>
      <c r="GN861" s="181"/>
      <c r="GO861" s="181"/>
      <c r="GP861" s="181"/>
      <c r="GQ861" s="181"/>
      <c r="GR861" s="181"/>
      <c r="GS861" s="181"/>
      <c r="GT861" s="181"/>
      <c r="GU861" s="181"/>
      <c r="GV861" s="181"/>
      <c r="GW861" s="181"/>
      <c r="GX861" s="181"/>
      <c r="GY861" s="181"/>
      <c r="GZ861" s="181"/>
      <c r="HA861" s="181"/>
      <c r="HB861" s="181"/>
      <c r="HC861" s="181"/>
      <c r="HD861" s="181"/>
      <c r="HE861" s="181"/>
      <c r="HF861" s="181"/>
      <c r="HG861" s="181"/>
      <c r="HH861" s="181"/>
      <c r="HI861" s="181"/>
      <c r="HJ861" s="181"/>
      <c r="HK861" s="181"/>
      <c r="HL861" s="181"/>
      <c r="HM861" s="181"/>
      <c r="HN861" s="181"/>
      <c r="HO861" s="181"/>
      <c r="HP861" s="181"/>
      <c r="HQ861" s="181"/>
      <c r="HR861" s="181"/>
      <c r="HS861" s="181"/>
    </row>
    <row r="862" spans="1:227" s="173" customFormat="1" ht="11.25" hidden="1" customHeight="1">
      <c r="A862" s="97" t="s">
        <v>3326</v>
      </c>
      <c r="B862" s="216"/>
      <c r="C862" s="97" t="s">
        <v>2267</v>
      </c>
      <c r="D862" s="98" t="s">
        <v>173</v>
      </c>
      <c r="E862" s="60">
        <v>-7143.01</v>
      </c>
      <c r="F862" s="220"/>
      <c r="G862" s="220"/>
      <c r="H862" s="220"/>
      <c r="I862" s="220"/>
      <c r="J862" s="181"/>
      <c r="K862" s="181"/>
      <c r="L862" s="181"/>
      <c r="M862" s="181"/>
      <c r="N862" s="181"/>
      <c r="O862" s="181"/>
      <c r="P862" s="181"/>
      <c r="Q862" s="181"/>
      <c r="R862" s="181"/>
      <c r="S862" s="181"/>
      <c r="T862" s="181"/>
      <c r="U862" s="181"/>
      <c r="V862" s="181"/>
      <c r="W862" s="181"/>
      <c r="X862" s="181"/>
      <c r="Y862" s="181"/>
      <c r="Z862" s="181"/>
      <c r="AA862" s="181"/>
      <c r="AB862" s="181"/>
      <c r="AC862" s="181"/>
      <c r="AD862" s="181"/>
      <c r="AE862" s="181"/>
      <c r="AF862" s="181"/>
      <c r="AG862" s="181"/>
      <c r="AH862" s="181"/>
      <c r="AI862" s="181"/>
      <c r="AJ862" s="181"/>
      <c r="AK862" s="181"/>
      <c r="AL862" s="181"/>
      <c r="AM862" s="181"/>
      <c r="AN862" s="181"/>
      <c r="AO862" s="181"/>
      <c r="AP862" s="181"/>
      <c r="AQ862" s="181"/>
      <c r="AR862" s="181"/>
      <c r="AS862" s="181"/>
      <c r="AT862" s="181"/>
      <c r="AU862" s="181"/>
      <c r="AV862" s="181"/>
      <c r="AW862" s="181"/>
      <c r="AX862" s="181"/>
      <c r="AY862" s="181"/>
      <c r="AZ862" s="181"/>
      <c r="BA862" s="181"/>
      <c r="BB862" s="181"/>
      <c r="BC862" s="181"/>
      <c r="BD862" s="181"/>
      <c r="BE862" s="181"/>
      <c r="BF862" s="181"/>
      <c r="BG862" s="181"/>
      <c r="BH862" s="181"/>
      <c r="BI862" s="181"/>
      <c r="BJ862" s="181"/>
      <c r="BK862" s="181"/>
      <c r="BL862" s="181"/>
      <c r="BM862" s="181"/>
      <c r="BN862" s="181"/>
      <c r="BO862" s="181"/>
      <c r="BP862" s="181"/>
      <c r="BQ862" s="181"/>
      <c r="BR862" s="181"/>
      <c r="BS862" s="181"/>
      <c r="BT862" s="181"/>
      <c r="BU862" s="181"/>
      <c r="BV862" s="181"/>
      <c r="BW862" s="181"/>
      <c r="BX862" s="181"/>
      <c r="BY862" s="181"/>
      <c r="BZ862" s="181"/>
      <c r="CA862" s="181"/>
      <c r="CB862" s="181"/>
      <c r="CC862" s="181"/>
      <c r="CD862" s="181"/>
      <c r="CE862" s="181"/>
      <c r="CF862" s="181"/>
      <c r="CG862" s="181"/>
      <c r="CH862" s="181"/>
      <c r="CI862" s="181"/>
      <c r="CJ862" s="181"/>
      <c r="CK862" s="181"/>
      <c r="CL862" s="181"/>
      <c r="CM862" s="181"/>
      <c r="CN862" s="181"/>
      <c r="CO862" s="181"/>
      <c r="CP862" s="181"/>
      <c r="CQ862" s="181"/>
      <c r="CR862" s="181"/>
      <c r="CS862" s="181"/>
      <c r="CT862" s="181"/>
      <c r="CU862" s="181"/>
      <c r="CV862" s="181"/>
      <c r="CW862" s="181"/>
      <c r="CX862" s="181"/>
      <c r="CY862" s="181"/>
      <c r="CZ862" s="181"/>
      <c r="DA862" s="181"/>
      <c r="DB862" s="181"/>
      <c r="DC862" s="181"/>
      <c r="DD862" s="181"/>
      <c r="DE862" s="181"/>
      <c r="DF862" s="181"/>
      <c r="DG862" s="181"/>
      <c r="DH862" s="181"/>
      <c r="DI862" s="181"/>
      <c r="DJ862" s="181"/>
      <c r="DK862" s="181"/>
      <c r="DL862" s="181"/>
      <c r="DM862" s="181"/>
      <c r="DN862" s="181"/>
      <c r="DO862" s="181"/>
      <c r="DP862" s="181"/>
      <c r="DQ862" s="181"/>
      <c r="DR862" s="181"/>
      <c r="DS862" s="181"/>
      <c r="DT862" s="181"/>
      <c r="DU862" s="181"/>
      <c r="DV862" s="181"/>
      <c r="DW862" s="181"/>
      <c r="DX862" s="181"/>
      <c r="DY862" s="181"/>
      <c r="DZ862" s="181"/>
      <c r="EA862" s="181"/>
      <c r="EB862" s="181"/>
      <c r="EC862" s="181"/>
      <c r="ED862" s="181"/>
      <c r="EE862" s="181"/>
      <c r="EF862" s="181"/>
      <c r="EG862" s="181"/>
      <c r="EH862" s="181"/>
      <c r="EI862" s="181"/>
      <c r="EJ862" s="181"/>
      <c r="EK862" s="181"/>
      <c r="EL862" s="181"/>
      <c r="EM862" s="181"/>
      <c r="EN862" s="181"/>
      <c r="EO862" s="181"/>
      <c r="EP862" s="181"/>
      <c r="EQ862" s="181"/>
      <c r="ER862" s="181"/>
      <c r="ES862" s="181"/>
      <c r="ET862" s="181"/>
      <c r="EU862" s="181"/>
      <c r="EV862" s="181"/>
      <c r="EW862" s="181"/>
      <c r="EX862" s="181"/>
      <c r="EY862" s="181"/>
      <c r="EZ862" s="181"/>
      <c r="FA862" s="181"/>
      <c r="FB862" s="181"/>
      <c r="FC862" s="181"/>
      <c r="FD862" s="181"/>
      <c r="FE862" s="181"/>
      <c r="FF862" s="181"/>
      <c r="FG862" s="181"/>
      <c r="FH862" s="181"/>
      <c r="FI862" s="181"/>
      <c r="FJ862" s="181"/>
      <c r="FK862" s="181"/>
      <c r="FL862" s="181"/>
      <c r="FM862" s="181"/>
      <c r="FN862" s="181"/>
      <c r="FO862" s="181"/>
      <c r="FP862" s="181"/>
      <c r="FQ862" s="181"/>
      <c r="FR862" s="181"/>
      <c r="FS862" s="181"/>
      <c r="FT862" s="181"/>
      <c r="FU862" s="181"/>
      <c r="FV862" s="181"/>
      <c r="FW862" s="181"/>
      <c r="FX862" s="181"/>
      <c r="FY862" s="181"/>
      <c r="FZ862" s="181"/>
      <c r="GA862" s="181"/>
      <c r="GB862" s="181"/>
      <c r="GC862" s="181"/>
      <c r="GD862" s="181"/>
      <c r="GE862" s="181"/>
      <c r="GF862" s="181"/>
      <c r="GG862" s="181"/>
      <c r="GH862" s="181"/>
      <c r="GI862" s="181"/>
      <c r="GJ862" s="181"/>
      <c r="GK862" s="181"/>
      <c r="GL862" s="181"/>
      <c r="GM862" s="181"/>
      <c r="GN862" s="181"/>
      <c r="GO862" s="181"/>
      <c r="GP862" s="181"/>
      <c r="GQ862" s="181"/>
      <c r="GR862" s="181"/>
      <c r="GS862" s="181"/>
      <c r="GT862" s="181"/>
      <c r="GU862" s="181"/>
      <c r="GV862" s="181"/>
      <c r="GW862" s="181"/>
      <c r="GX862" s="181"/>
      <c r="GY862" s="181"/>
      <c r="GZ862" s="181"/>
      <c r="HA862" s="181"/>
      <c r="HB862" s="181"/>
      <c r="HC862" s="181"/>
      <c r="HD862" s="181"/>
      <c r="HE862" s="181"/>
      <c r="HF862" s="181"/>
      <c r="HG862" s="181"/>
      <c r="HH862" s="181"/>
      <c r="HI862" s="181"/>
      <c r="HJ862" s="181"/>
      <c r="HK862" s="181"/>
      <c r="HL862" s="181"/>
      <c r="HM862" s="181"/>
      <c r="HN862" s="181"/>
      <c r="HO862" s="181"/>
      <c r="HP862" s="181"/>
      <c r="HQ862" s="181"/>
      <c r="HR862" s="181"/>
      <c r="HS862" s="181"/>
    </row>
    <row r="863" spans="1:227" s="173" customFormat="1" ht="11.25" hidden="1" customHeight="1">
      <c r="A863" s="97" t="s">
        <v>3325</v>
      </c>
      <c r="B863" s="216"/>
      <c r="C863" s="97" t="s">
        <v>2269</v>
      </c>
      <c r="D863" s="98" t="s">
        <v>173</v>
      </c>
      <c r="E863" s="60">
        <v>-2831.66</v>
      </c>
      <c r="F863" s="220"/>
      <c r="G863" s="220"/>
      <c r="H863" s="220"/>
      <c r="I863" s="220"/>
      <c r="J863" s="181"/>
      <c r="K863" s="181"/>
      <c r="L863" s="181"/>
      <c r="M863" s="181"/>
      <c r="N863" s="181"/>
      <c r="O863" s="181"/>
      <c r="P863" s="181"/>
      <c r="Q863" s="181"/>
      <c r="R863" s="181"/>
      <c r="S863" s="181"/>
      <c r="T863" s="181"/>
      <c r="U863" s="181"/>
      <c r="V863" s="181"/>
      <c r="W863" s="181"/>
      <c r="X863" s="181"/>
      <c r="Y863" s="181"/>
      <c r="Z863" s="181"/>
      <c r="AA863" s="181"/>
      <c r="AB863" s="181"/>
      <c r="AC863" s="181"/>
      <c r="AD863" s="181"/>
      <c r="AE863" s="181"/>
      <c r="AF863" s="181"/>
      <c r="AG863" s="181"/>
      <c r="AH863" s="181"/>
      <c r="AI863" s="181"/>
      <c r="AJ863" s="181"/>
      <c r="AK863" s="181"/>
      <c r="AL863" s="181"/>
      <c r="AM863" s="181"/>
      <c r="AN863" s="181"/>
      <c r="AO863" s="181"/>
      <c r="AP863" s="181"/>
      <c r="AQ863" s="181"/>
      <c r="AR863" s="181"/>
      <c r="AS863" s="181"/>
      <c r="AT863" s="181"/>
      <c r="AU863" s="181"/>
      <c r="AV863" s="181"/>
      <c r="AW863" s="181"/>
      <c r="AX863" s="181"/>
      <c r="AY863" s="181"/>
      <c r="AZ863" s="181"/>
      <c r="BA863" s="181"/>
      <c r="BB863" s="181"/>
      <c r="BC863" s="181"/>
      <c r="BD863" s="181"/>
      <c r="BE863" s="181"/>
      <c r="BF863" s="181"/>
      <c r="BG863" s="181"/>
      <c r="BH863" s="181"/>
      <c r="BI863" s="181"/>
      <c r="BJ863" s="181"/>
      <c r="BK863" s="181"/>
      <c r="BL863" s="181"/>
      <c r="BM863" s="181"/>
      <c r="BN863" s="181"/>
      <c r="BO863" s="181"/>
      <c r="BP863" s="181"/>
      <c r="BQ863" s="181"/>
      <c r="BR863" s="181"/>
      <c r="BS863" s="181"/>
      <c r="BT863" s="181"/>
      <c r="BU863" s="181"/>
      <c r="BV863" s="181"/>
      <c r="BW863" s="181"/>
      <c r="BX863" s="181"/>
      <c r="BY863" s="181"/>
      <c r="BZ863" s="181"/>
      <c r="CA863" s="181"/>
      <c r="CB863" s="181"/>
      <c r="CC863" s="181"/>
      <c r="CD863" s="181"/>
      <c r="CE863" s="181"/>
      <c r="CF863" s="181"/>
      <c r="CG863" s="181"/>
      <c r="CH863" s="181"/>
      <c r="CI863" s="181"/>
      <c r="CJ863" s="181"/>
      <c r="CK863" s="181"/>
      <c r="CL863" s="181"/>
      <c r="CM863" s="181"/>
      <c r="CN863" s="181"/>
      <c r="CO863" s="181"/>
      <c r="CP863" s="181"/>
      <c r="CQ863" s="181"/>
      <c r="CR863" s="181"/>
      <c r="CS863" s="181"/>
      <c r="CT863" s="181"/>
      <c r="CU863" s="181"/>
      <c r="CV863" s="181"/>
      <c r="CW863" s="181"/>
      <c r="CX863" s="181"/>
      <c r="CY863" s="181"/>
      <c r="CZ863" s="181"/>
      <c r="DA863" s="181"/>
      <c r="DB863" s="181"/>
      <c r="DC863" s="181"/>
      <c r="DD863" s="181"/>
      <c r="DE863" s="181"/>
      <c r="DF863" s="181"/>
      <c r="DG863" s="181"/>
      <c r="DH863" s="181"/>
      <c r="DI863" s="181"/>
      <c r="DJ863" s="181"/>
      <c r="DK863" s="181"/>
      <c r="DL863" s="181"/>
      <c r="DM863" s="181"/>
      <c r="DN863" s="181"/>
      <c r="DO863" s="181"/>
      <c r="DP863" s="181"/>
      <c r="DQ863" s="181"/>
      <c r="DR863" s="181"/>
      <c r="DS863" s="181"/>
      <c r="DT863" s="181"/>
      <c r="DU863" s="181"/>
      <c r="DV863" s="181"/>
      <c r="DW863" s="181"/>
      <c r="DX863" s="181"/>
      <c r="DY863" s="181"/>
      <c r="DZ863" s="181"/>
      <c r="EA863" s="181"/>
      <c r="EB863" s="181"/>
      <c r="EC863" s="181"/>
      <c r="ED863" s="181"/>
      <c r="EE863" s="181"/>
      <c r="EF863" s="181"/>
      <c r="EG863" s="181"/>
      <c r="EH863" s="181"/>
      <c r="EI863" s="181"/>
      <c r="EJ863" s="181"/>
      <c r="EK863" s="181"/>
      <c r="EL863" s="181"/>
      <c r="EM863" s="181"/>
      <c r="EN863" s="181"/>
      <c r="EO863" s="181"/>
      <c r="EP863" s="181"/>
      <c r="EQ863" s="181"/>
      <c r="ER863" s="181"/>
      <c r="ES863" s="181"/>
      <c r="ET863" s="181"/>
      <c r="EU863" s="181"/>
      <c r="EV863" s="181"/>
      <c r="EW863" s="181"/>
      <c r="EX863" s="181"/>
      <c r="EY863" s="181"/>
      <c r="EZ863" s="181"/>
      <c r="FA863" s="181"/>
      <c r="FB863" s="181"/>
      <c r="FC863" s="181"/>
      <c r="FD863" s="181"/>
      <c r="FE863" s="181"/>
      <c r="FF863" s="181"/>
      <c r="FG863" s="181"/>
      <c r="FH863" s="181"/>
      <c r="FI863" s="181"/>
      <c r="FJ863" s="181"/>
      <c r="FK863" s="181"/>
      <c r="FL863" s="181"/>
      <c r="FM863" s="181"/>
      <c r="FN863" s="181"/>
      <c r="FO863" s="181"/>
      <c r="FP863" s="181"/>
      <c r="FQ863" s="181"/>
      <c r="FR863" s="181"/>
      <c r="FS863" s="181"/>
      <c r="FT863" s="181"/>
      <c r="FU863" s="181"/>
      <c r="FV863" s="181"/>
      <c r="FW863" s="181"/>
      <c r="FX863" s="181"/>
      <c r="FY863" s="181"/>
      <c r="FZ863" s="181"/>
      <c r="GA863" s="181"/>
      <c r="GB863" s="181"/>
      <c r="GC863" s="181"/>
      <c r="GD863" s="181"/>
      <c r="GE863" s="181"/>
      <c r="GF863" s="181"/>
      <c r="GG863" s="181"/>
      <c r="GH863" s="181"/>
      <c r="GI863" s="181"/>
      <c r="GJ863" s="181"/>
      <c r="GK863" s="181"/>
      <c r="GL863" s="181"/>
      <c r="GM863" s="181"/>
      <c r="GN863" s="181"/>
      <c r="GO863" s="181"/>
      <c r="GP863" s="181"/>
      <c r="GQ863" s="181"/>
      <c r="GR863" s="181"/>
      <c r="GS863" s="181"/>
      <c r="GT863" s="181"/>
      <c r="GU863" s="181"/>
      <c r="GV863" s="181"/>
      <c r="GW863" s="181"/>
      <c r="GX863" s="181"/>
      <c r="GY863" s="181"/>
      <c r="GZ863" s="181"/>
      <c r="HA863" s="181"/>
      <c r="HB863" s="181"/>
      <c r="HC863" s="181"/>
      <c r="HD863" s="181"/>
      <c r="HE863" s="181"/>
      <c r="HF863" s="181"/>
      <c r="HG863" s="181"/>
      <c r="HH863" s="181"/>
      <c r="HI863" s="181"/>
      <c r="HJ863" s="181"/>
      <c r="HK863" s="181"/>
      <c r="HL863" s="181"/>
      <c r="HM863" s="181"/>
      <c r="HN863" s="181"/>
      <c r="HO863" s="181"/>
      <c r="HP863" s="181"/>
      <c r="HQ863" s="181"/>
      <c r="HR863" s="181"/>
      <c r="HS863" s="181"/>
    </row>
    <row r="864" spans="1:227" s="173" customFormat="1" ht="11.25" hidden="1" customHeight="1">
      <c r="A864" s="97" t="s">
        <v>2298</v>
      </c>
      <c r="B864" s="216"/>
      <c r="C864" s="97" t="s">
        <v>2299</v>
      </c>
      <c r="D864" s="98" t="s">
        <v>224</v>
      </c>
      <c r="E864" s="60">
        <v>-313.33999999999997</v>
      </c>
      <c r="F864" s="220"/>
      <c r="G864" s="220"/>
      <c r="H864" s="220"/>
      <c r="I864" s="220"/>
      <c r="J864" s="181"/>
      <c r="K864" s="181"/>
      <c r="L864" s="181"/>
      <c r="M864" s="181"/>
      <c r="N864" s="181"/>
      <c r="O864" s="181"/>
      <c r="P864" s="181"/>
      <c r="Q864" s="181"/>
      <c r="R864" s="181"/>
      <c r="S864" s="181"/>
      <c r="T864" s="181"/>
      <c r="U864" s="181"/>
      <c r="V864" s="181"/>
      <c r="W864" s="181"/>
      <c r="X864" s="181"/>
      <c r="Y864" s="181"/>
      <c r="Z864" s="181"/>
      <c r="AA864" s="181"/>
      <c r="AB864" s="181"/>
      <c r="AC864" s="181"/>
      <c r="AD864" s="181"/>
      <c r="AE864" s="181"/>
      <c r="AF864" s="181"/>
      <c r="AG864" s="181"/>
      <c r="AH864" s="181"/>
      <c r="AI864" s="181"/>
      <c r="AJ864" s="181"/>
      <c r="AK864" s="181"/>
      <c r="AL864" s="181"/>
      <c r="AM864" s="181"/>
      <c r="AN864" s="181"/>
      <c r="AO864" s="181"/>
      <c r="AP864" s="181"/>
      <c r="AQ864" s="181"/>
      <c r="AR864" s="181"/>
      <c r="AS864" s="181"/>
      <c r="AT864" s="181"/>
      <c r="AU864" s="181"/>
      <c r="AV864" s="181"/>
      <c r="AW864" s="181"/>
      <c r="AX864" s="181"/>
      <c r="AY864" s="181"/>
      <c r="AZ864" s="181"/>
      <c r="BA864" s="181"/>
      <c r="BB864" s="181"/>
      <c r="BC864" s="181"/>
      <c r="BD864" s="181"/>
      <c r="BE864" s="181"/>
      <c r="BF864" s="181"/>
      <c r="BG864" s="181"/>
      <c r="BH864" s="181"/>
      <c r="BI864" s="181"/>
      <c r="BJ864" s="181"/>
      <c r="BK864" s="181"/>
      <c r="BL864" s="181"/>
      <c r="BM864" s="181"/>
      <c r="BN864" s="181"/>
      <c r="BO864" s="181"/>
      <c r="BP864" s="181"/>
      <c r="BQ864" s="181"/>
      <c r="BR864" s="181"/>
      <c r="BS864" s="181"/>
      <c r="BT864" s="181"/>
      <c r="BU864" s="181"/>
      <c r="BV864" s="181"/>
      <c r="BW864" s="181"/>
      <c r="BX864" s="181"/>
      <c r="BY864" s="181"/>
      <c r="BZ864" s="181"/>
      <c r="CA864" s="181"/>
      <c r="CB864" s="181"/>
      <c r="CC864" s="181"/>
      <c r="CD864" s="181"/>
      <c r="CE864" s="181"/>
      <c r="CF864" s="181"/>
      <c r="CG864" s="181"/>
      <c r="CH864" s="181"/>
      <c r="CI864" s="181"/>
      <c r="CJ864" s="181"/>
      <c r="CK864" s="181"/>
      <c r="CL864" s="181"/>
      <c r="CM864" s="181"/>
      <c r="CN864" s="181"/>
      <c r="CO864" s="181"/>
      <c r="CP864" s="181"/>
      <c r="CQ864" s="181"/>
      <c r="CR864" s="181"/>
      <c r="CS864" s="181"/>
      <c r="CT864" s="181"/>
      <c r="CU864" s="181"/>
      <c r="CV864" s="181"/>
      <c r="CW864" s="181"/>
      <c r="CX864" s="181"/>
      <c r="CY864" s="181"/>
      <c r="CZ864" s="181"/>
      <c r="DA864" s="181"/>
      <c r="DB864" s="181"/>
      <c r="DC864" s="181"/>
      <c r="DD864" s="181"/>
      <c r="DE864" s="181"/>
      <c r="DF864" s="181"/>
      <c r="DG864" s="181"/>
      <c r="DH864" s="181"/>
      <c r="DI864" s="181"/>
      <c r="DJ864" s="181"/>
      <c r="DK864" s="181"/>
      <c r="DL864" s="181"/>
      <c r="DM864" s="181"/>
      <c r="DN864" s="181"/>
      <c r="DO864" s="181"/>
      <c r="DP864" s="181"/>
      <c r="DQ864" s="181"/>
      <c r="DR864" s="181"/>
      <c r="DS864" s="181"/>
      <c r="DT864" s="181"/>
      <c r="DU864" s="181"/>
      <c r="DV864" s="181"/>
      <c r="DW864" s="181"/>
      <c r="DX864" s="181"/>
      <c r="DY864" s="181"/>
      <c r="DZ864" s="181"/>
      <c r="EA864" s="181"/>
      <c r="EB864" s="181"/>
      <c r="EC864" s="181"/>
      <c r="ED864" s="181"/>
      <c r="EE864" s="181"/>
      <c r="EF864" s="181"/>
      <c r="EG864" s="181"/>
      <c r="EH864" s="181"/>
      <c r="EI864" s="181"/>
      <c r="EJ864" s="181"/>
      <c r="EK864" s="181"/>
      <c r="EL864" s="181"/>
      <c r="EM864" s="181"/>
      <c r="EN864" s="181"/>
      <c r="EO864" s="181"/>
      <c r="EP864" s="181"/>
      <c r="EQ864" s="181"/>
      <c r="ER864" s="181"/>
      <c r="ES864" s="181"/>
      <c r="ET864" s="181"/>
      <c r="EU864" s="181"/>
      <c r="EV864" s="181"/>
      <c r="EW864" s="181"/>
      <c r="EX864" s="181"/>
      <c r="EY864" s="181"/>
      <c r="EZ864" s="181"/>
      <c r="FA864" s="181"/>
      <c r="FB864" s="181"/>
      <c r="FC864" s="181"/>
      <c r="FD864" s="181"/>
      <c r="FE864" s="181"/>
      <c r="FF864" s="181"/>
      <c r="FG864" s="181"/>
      <c r="FH864" s="181"/>
      <c r="FI864" s="181"/>
      <c r="FJ864" s="181"/>
      <c r="FK864" s="181"/>
      <c r="FL864" s="181"/>
      <c r="FM864" s="181"/>
      <c r="FN864" s="181"/>
      <c r="FO864" s="181"/>
      <c r="FP864" s="181"/>
      <c r="FQ864" s="181"/>
      <c r="FR864" s="181"/>
      <c r="FS864" s="181"/>
      <c r="FT864" s="181"/>
      <c r="FU864" s="181"/>
      <c r="FV864" s="181"/>
      <c r="FW864" s="181"/>
      <c r="FX864" s="181"/>
      <c r="FY864" s="181"/>
      <c r="FZ864" s="181"/>
      <c r="GA864" s="181"/>
      <c r="GB864" s="181"/>
      <c r="GC864" s="181"/>
      <c r="GD864" s="181"/>
      <c r="GE864" s="181"/>
      <c r="GF864" s="181"/>
      <c r="GG864" s="181"/>
      <c r="GH864" s="181"/>
      <c r="GI864" s="181"/>
      <c r="GJ864" s="181"/>
      <c r="GK864" s="181"/>
      <c r="GL864" s="181"/>
      <c r="GM864" s="181"/>
      <c r="GN864" s="181"/>
      <c r="GO864" s="181"/>
      <c r="GP864" s="181"/>
      <c r="GQ864" s="181"/>
      <c r="GR864" s="181"/>
      <c r="GS864" s="181"/>
      <c r="GT864" s="181"/>
      <c r="GU864" s="181"/>
      <c r="GV864" s="181"/>
      <c r="GW864" s="181"/>
      <c r="GX864" s="181"/>
      <c r="GY864" s="181"/>
      <c r="GZ864" s="181"/>
      <c r="HA864" s="181"/>
      <c r="HB864" s="181"/>
      <c r="HC864" s="181"/>
      <c r="HD864" s="181"/>
      <c r="HE864" s="181"/>
      <c r="HF864" s="181"/>
      <c r="HG864" s="181"/>
      <c r="HH864" s="181"/>
      <c r="HI864" s="181"/>
      <c r="HJ864" s="181"/>
      <c r="HK864" s="181"/>
      <c r="HL864" s="181"/>
      <c r="HM864" s="181"/>
      <c r="HN864" s="181"/>
      <c r="HO864" s="181"/>
      <c r="HP864" s="181"/>
      <c r="HQ864" s="181"/>
      <c r="HR864" s="181"/>
      <c r="HS864" s="181"/>
    </row>
    <row r="865" spans="1:227" s="173" customFormat="1" ht="11.25" hidden="1" customHeight="1">
      <c r="A865" s="97" t="s">
        <v>2343</v>
      </c>
      <c r="B865" s="216"/>
      <c r="C865" s="97" t="s">
        <v>263</v>
      </c>
      <c r="D865" s="98" t="s">
        <v>123</v>
      </c>
      <c r="E865" s="60">
        <v>-820.87</v>
      </c>
      <c r="F865" s="220"/>
      <c r="G865" s="220"/>
      <c r="H865" s="220"/>
      <c r="I865" s="220"/>
      <c r="J865" s="181"/>
      <c r="K865" s="181"/>
      <c r="L865" s="181"/>
      <c r="M865" s="181"/>
      <c r="N865" s="181"/>
      <c r="O865" s="181"/>
      <c r="P865" s="181"/>
      <c r="Q865" s="181"/>
      <c r="R865" s="181"/>
      <c r="S865" s="181"/>
      <c r="T865" s="181"/>
      <c r="U865" s="181"/>
      <c r="V865" s="181"/>
      <c r="W865" s="181"/>
      <c r="X865" s="181"/>
      <c r="Y865" s="181"/>
      <c r="Z865" s="181"/>
      <c r="AA865" s="181"/>
      <c r="AB865" s="181"/>
      <c r="AC865" s="181"/>
      <c r="AD865" s="181"/>
      <c r="AE865" s="181"/>
      <c r="AF865" s="181"/>
      <c r="AG865" s="181"/>
      <c r="AH865" s="181"/>
      <c r="AI865" s="181"/>
      <c r="AJ865" s="181"/>
      <c r="AK865" s="181"/>
      <c r="AL865" s="181"/>
      <c r="AM865" s="181"/>
      <c r="AN865" s="181"/>
      <c r="AO865" s="181"/>
      <c r="AP865" s="181"/>
      <c r="AQ865" s="181"/>
      <c r="AR865" s="181"/>
      <c r="AS865" s="181"/>
      <c r="AT865" s="181"/>
      <c r="AU865" s="181"/>
      <c r="AV865" s="181"/>
      <c r="AW865" s="181"/>
      <c r="AX865" s="181"/>
      <c r="AY865" s="181"/>
      <c r="AZ865" s="181"/>
      <c r="BA865" s="181"/>
      <c r="BB865" s="181"/>
      <c r="BC865" s="181"/>
      <c r="BD865" s="181"/>
      <c r="BE865" s="181"/>
      <c r="BF865" s="181"/>
      <c r="BG865" s="181"/>
      <c r="BH865" s="181"/>
      <c r="BI865" s="181"/>
      <c r="BJ865" s="181"/>
      <c r="BK865" s="181"/>
      <c r="BL865" s="181"/>
      <c r="BM865" s="181"/>
      <c r="BN865" s="181"/>
      <c r="BO865" s="181"/>
      <c r="BP865" s="181"/>
      <c r="BQ865" s="181"/>
      <c r="BR865" s="181"/>
      <c r="BS865" s="181"/>
      <c r="BT865" s="181"/>
      <c r="BU865" s="181"/>
      <c r="BV865" s="181"/>
      <c r="BW865" s="181"/>
      <c r="BX865" s="181"/>
      <c r="BY865" s="181"/>
      <c r="BZ865" s="181"/>
      <c r="CA865" s="181"/>
      <c r="CB865" s="181"/>
      <c r="CC865" s="181"/>
      <c r="CD865" s="181"/>
      <c r="CE865" s="181"/>
      <c r="CF865" s="181"/>
      <c r="CG865" s="181"/>
      <c r="CH865" s="181"/>
      <c r="CI865" s="181"/>
      <c r="CJ865" s="181"/>
      <c r="CK865" s="181"/>
      <c r="CL865" s="181"/>
      <c r="CM865" s="181"/>
      <c r="CN865" s="181"/>
      <c r="CO865" s="181"/>
      <c r="CP865" s="181"/>
      <c r="CQ865" s="181"/>
      <c r="CR865" s="181"/>
      <c r="CS865" s="181"/>
      <c r="CT865" s="181"/>
      <c r="CU865" s="181"/>
      <c r="CV865" s="181"/>
      <c r="CW865" s="181"/>
      <c r="CX865" s="181"/>
      <c r="CY865" s="181"/>
      <c r="CZ865" s="181"/>
      <c r="DA865" s="181"/>
      <c r="DB865" s="181"/>
      <c r="DC865" s="181"/>
      <c r="DD865" s="181"/>
      <c r="DE865" s="181"/>
      <c r="DF865" s="181"/>
      <c r="DG865" s="181"/>
      <c r="DH865" s="181"/>
      <c r="DI865" s="181"/>
      <c r="DJ865" s="181"/>
      <c r="DK865" s="181"/>
      <c r="DL865" s="181"/>
      <c r="DM865" s="181"/>
      <c r="DN865" s="181"/>
      <c r="DO865" s="181"/>
      <c r="DP865" s="181"/>
      <c r="DQ865" s="181"/>
      <c r="DR865" s="181"/>
      <c r="DS865" s="181"/>
      <c r="DT865" s="181"/>
      <c r="DU865" s="181"/>
      <c r="DV865" s="181"/>
      <c r="DW865" s="181"/>
      <c r="DX865" s="181"/>
      <c r="DY865" s="181"/>
      <c r="DZ865" s="181"/>
      <c r="EA865" s="181"/>
      <c r="EB865" s="181"/>
      <c r="EC865" s="181"/>
      <c r="ED865" s="181"/>
      <c r="EE865" s="181"/>
      <c r="EF865" s="181"/>
      <c r="EG865" s="181"/>
      <c r="EH865" s="181"/>
      <c r="EI865" s="181"/>
      <c r="EJ865" s="181"/>
      <c r="EK865" s="181"/>
      <c r="EL865" s="181"/>
      <c r="EM865" s="181"/>
      <c r="EN865" s="181"/>
      <c r="EO865" s="181"/>
      <c r="EP865" s="181"/>
      <c r="EQ865" s="181"/>
      <c r="ER865" s="181"/>
      <c r="ES865" s="181"/>
      <c r="ET865" s="181"/>
      <c r="EU865" s="181"/>
      <c r="EV865" s="181"/>
      <c r="EW865" s="181"/>
      <c r="EX865" s="181"/>
      <c r="EY865" s="181"/>
      <c r="EZ865" s="181"/>
      <c r="FA865" s="181"/>
      <c r="FB865" s="181"/>
      <c r="FC865" s="181"/>
      <c r="FD865" s="181"/>
      <c r="FE865" s="181"/>
      <c r="FF865" s="181"/>
      <c r="FG865" s="181"/>
      <c r="FH865" s="181"/>
      <c r="FI865" s="181"/>
      <c r="FJ865" s="181"/>
      <c r="FK865" s="181"/>
      <c r="FL865" s="181"/>
      <c r="FM865" s="181"/>
      <c r="FN865" s="181"/>
      <c r="FO865" s="181"/>
      <c r="FP865" s="181"/>
      <c r="FQ865" s="181"/>
      <c r="FR865" s="181"/>
      <c r="FS865" s="181"/>
      <c r="FT865" s="181"/>
      <c r="FU865" s="181"/>
      <c r="FV865" s="181"/>
      <c r="FW865" s="181"/>
      <c r="FX865" s="181"/>
      <c r="FY865" s="181"/>
      <c r="FZ865" s="181"/>
      <c r="GA865" s="181"/>
      <c r="GB865" s="181"/>
      <c r="GC865" s="181"/>
      <c r="GD865" s="181"/>
      <c r="GE865" s="181"/>
      <c r="GF865" s="181"/>
      <c r="GG865" s="181"/>
      <c r="GH865" s="181"/>
      <c r="GI865" s="181"/>
      <c r="GJ865" s="181"/>
      <c r="GK865" s="181"/>
      <c r="GL865" s="181"/>
      <c r="GM865" s="181"/>
      <c r="GN865" s="181"/>
      <c r="GO865" s="181"/>
      <c r="GP865" s="181"/>
      <c r="GQ865" s="181"/>
      <c r="GR865" s="181"/>
      <c r="GS865" s="181"/>
      <c r="GT865" s="181"/>
      <c r="GU865" s="181"/>
      <c r="GV865" s="181"/>
      <c r="GW865" s="181"/>
      <c r="GX865" s="181"/>
      <c r="GY865" s="181"/>
      <c r="GZ865" s="181"/>
      <c r="HA865" s="181"/>
      <c r="HB865" s="181"/>
      <c r="HC865" s="181"/>
      <c r="HD865" s="181"/>
      <c r="HE865" s="181"/>
      <c r="HF865" s="181"/>
      <c r="HG865" s="181"/>
      <c r="HH865" s="181"/>
      <c r="HI865" s="181"/>
      <c r="HJ865" s="181"/>
      <c r="HK865" s="181"/>
      <c r="HL865" s="181"/>
      <c r="HM865" s="181"/>
      <c r="HN865" s="181"/>
      <c r="HO865" s="181"/>
      <c r="HP865" s="181"/>
      <c r="HQ865" s="181"/>
      <c r="HR865" s="181"/>
      <c r="HS865" s="181"/>
    </row>
    <row r="866" spans="1:227" s="173" customFormat="1" ht="11.25" hidden="1" customHeight="1">
      <c r="A866" s="97" t="s">
        <v>3327</v>
      </c>
      <c r="B866" s="216"/>
      <c r="C866" s="97" t="s">
        <v>317</v>
      </c>
      <c r="D866" s="98" t="s">
        <v>316</v>
      </c>
      <c r="E866" s="60">
        <v>-50.19</v>
      </c>
      <c r="F866" s="220"/>
      <c r="G866" s="220"/>
      <c r="H866" s="220"/>
      <c r="I866" s="220"/>
      <c r="J866" s="181"/>
      <c r="K866" s="181"/>
      <c r="L866" s="181"/>
      <c r="M866" s="181"/>
      <c r="N866" s="181"/>
      <c r="O866" s="181"/>
      <c r="P866" s="181"/>
      <c r="Q866" s="181"/>
      <c r="R866" s="181"/>
      <c r="S866" s="181"/>
      <c r="T866" s="181"/>
      <c r="U866" s="181"/>
      <c r="V866" s="181"/>
      <c r="W866" s="181"/>
      <c r="X866" s="181"/>
      <c r="Y866" s="181"/>
      <c r="Z866" s="181"/>
      <c r="AA866" s="181"/>
      <c r="AB866" s="181"/>
      <c r="AC866" s="181"/>
      <c r="AD866" s="181"/>
      <c r="AE866" s="181"/>
      <c r="AF866" s="181"/>
      <c r="AG866" s="181"/>
      <c r="AH866" s="181"/>
      <c r="AI866" s="181"/>
      <c r="AJ866" s="181"/>
      <c r="AK866" s="181"/>
      <c r="AL866" s="181"/>
      <c r="AM866" s="181"/>
      <c r="AN866" s="181"/>
      <c r="AO866" s="181"/>
      <c r="AP866" s="181"/>
      <c r="AQ866" s="181"/>
      <c r="AR866" s="181"/>
      <c r="AS866" s="181"/>
      <c r="AT866" s="181"/>
      <c r="AU866" s="181"/>
      <c r="AV866" s="181"/>
      <c r="AW866" s="181"/>
      <c r="AX866" s="181"/>
      <c r="AY866" s="181"/>
      <c r="AZ866" s="181"/>
      <c r="BA866" s="181"/>
      <c r="BB866" s="181"/>
      <c r="BC866" s="181"/>
      <c r="BD866" s="181"/>
      <c r="BE866" s="181"/>
      <c r="BF866" s="181"/>
      <c r="BG866" s="181"/>
      <c r="BH866" s="181"/>
      <c r="BI866" s="181"/>
      <c r="BJ866" s="181"/>
      <c r="BK866" s="181"/>
      <c r="BL866" s="181"/>
      <c r="BM866" s="181"/>
      <c r="BN866" s="181"/>
      <c r="BO866" s="181"/>
      <c r="BP866" s="181"/>
      <c r="BQ866" s="181"/>
      <c r="BR866" s="181"/>
      <c r="BS866" s="181"/>
      <c r="BT866" s="181"/>
      <c r="BU866" s="181"/>
      <c r="BV866" s="181"/>
      <c r="BW866" s="181"/>
      <c r="BX866" s="181"/>
      <c r="BY866" s="181"/>
      <c r="BZ866" s="181"/>
      <c r="CA866" s="181"/>
      <c r="CB866" s="181"/>
      <c r="CC866" s="181"/>
      <c r="CD866" s="181"/>
      <c r="CE866" s="181"/>
      <c r="CF866" s="181"/>
      <c r="CG866" s="181"/>
      <c r="CH866" s="181"/>
      <c r="CI866" s="181"/>
      <c r="CJ866" s="181"/>
      <c r="CK866" s="181"/>
      <c r="CL866" s="181"/>
      <c r="CM866" s="181"/>
      <c r="CN866" s="181"/>
      <c r="CO866" s="181"/>
      <c r="CP866" s="181"/>
      <c r="CQ866" s="181"/>
      <c r="CR866" s="181"/>
      <c r="CS866" s="181"/>
      <c r="CT866" s="181"/>
      <c r="CU866" s="181"/>
      <c r="CV866" s="181"/>
      <c r="CW866" s="181"/>
      <c r="CX866" s="181"/>
      <c r="CY866" s="181"/>
      <c r="CZ866" s="181"/>
      <c r="DA866" s="181"/>
      <c r="DB866" s="181"/>
      <c r="DC866" s="181"/>
      <c r="DD866" s="181"/>
      <c r="DE866" s="181"/>
      <c r="DF866" s="181"/>
      <c r="DG866" s="181"/>
      <c r="DH866" s="181"/>
      <c r="DI866" s="181"/>
      <c r="DJ866" s="181"/>
      <c r="DK866" s="181"/>
      <c r="DL866" s="181"/>
      <c r="DM866" s="181"/>
      <c r="DN866" s="181"/>
      <c r="DO866" s="181"/>
      <c r="DP866" s="181"/>
      <c r="DQ866" s="181"/>
      <c r="DR866" s="181"/>
      <c r="DS866" s="181"/>
      <c r="DT866" s="181"/>
      <c r="DU866" s="181"/>
      <c r="DV866" s="181"/>
      <c r="DW866" s="181"/>
      <c r="DX866" s="181"/>
      <c r="DY866" s="181"/>
      <c r="DZ866" s="181"/>
      <c r="EA866" s="181"/>
      <c r="EB866" s="181"/>
      <c r="EC866" s="181"/>
      <c r="ED866" s="181"/>
      <c r="EE866" s="181"/>
      <c r="EF866" s="181"/>
      <c r="EG866" s="181"/>
      <c r="EH866" s="181"/>
      <c r="EI866" s="181"/>
      <c r="EJ866" s="181"/>
      <c r="EK866" s="181"/>
      <c r="EL866" s="181"/>
      <c r="EM866" s="181"/>
      <c r="EN866" s="181"/>
      <c r="EO866" s="181"/>
      <c r="EP866" s="181"/>
      <c r="EQ866" s="181"/>
      <c r="ER866" s="181"/>
      <c r="ES866" s="181"/>
      <c r="ET866" s="181"/>
      <c r="EU866" s="181"/>
      <c r="EV866" s="181"/>
      <c r="EW866" s="181"/>
      <c r="EX866" s="181"/>
      <c r="EY866" s="181"/>
      <c r="EZ866" s="181"/>
      <c r="FA866" s="181"/>
      <c r="FB866" s="181"/>
      <c r="FC866" s="181"/>
      <c r="FD866" s="181"/>
      <c r="FE866" s="181"/>
      <c r="FF866" s="181"/>
      <c r="FG866" s="181"/>
      <c r="FH866" s="181"/>
      <c r="FI866" s="181"/>
      <c r="FJ866" s="181"/>
      <c r="FK866" s="181"/>
      <c r="FL866" s="181"/>
      <c r="FM866" s="181"/>
      <c r="FN866" s="181"/>
      <c r="FO866" s="181"/>
      <c r="FP866" s="181"/>
      <c r="FQ866" s="181"/>
      <c r="FR866" s="181"/>
      <c r="FS866" s="181"/>
      <c r="FT866" s="181"/>
      <c r="FU866" s="181"/>
      <c r="FV866" s="181"/>
      <c r="FW866" s="181"/>
      <c r="FX866" s="181"/>
      <c r="FY866" s="181"/>
      <c r="FZ866" s="181"/>
      <c r="GA866" s="181"/>
      <c r="GB866" s="181"/>
      <c r="GC866" s="181"/>
      <c r="GD866" s="181"/>
      <c r="GE866" s="181"/>
      <c r="GF866" s="181"/>
      <c r="GG866" s="181"/>
      <c r="GH866" s="181"/>
      <c r="GI866" s="181"/>
      <c r="GJ866" s="181"/>
      <c r="GK866" s="181"/>
      <c r="GL866" s="181"/>
      <c r="GM866" s="181"/>
      <c r="GN866" s="181"/>
      <c r="GO866" s="181"/>
      <c r="GP866" s="181"/>
      <c r="GQ866" s="181"/>
      <c r="GR866" s="181"/>
      <c r="GS866" s="181"/>
      <c r="GT866" s="181"/>
      <c r="GU866" s="181"/>
      <c r="GV866" s="181"/>
      <c r="GW866" s="181"/>
      <c r="GX866" s="181"/>
      <c r="GY866" s="181"/>
      <c r="GZ866" s="181"/>
      <c r="HA866" s="181"/>
      <c r="HB866" s="181"/>
      <c r="HC866" s="181"/>
      <c r="HD866" s="181"/>
      <c r="HE866" s="181"/>
      <c r="HF866" s="181"/>
      <c r="HG866" s="181"/>
      <c r="HH866" s="181"/>
      <c r="HI866" s="181"/>
      <c r="HJ866" s="181"/>
      <c r="HK866" s="181"/>
      <c r="HL866" s="181"/>
      <c r="HM866" s="181"/>
      <c r="HN866" s="181"/>
      <c r="HO866" s="181"/>
      <c r="HP866" s="181"/>
      <c r="HQ866" s="181"/>
      <c r="HR866" s="181"/>
      <c r="HS866" s="181"/>
    </row>
    <row r="867" spans="1:227" s="173" customFormat="1" ht="11.25" hidden="1" customHeight="1">
      <c r="A867" s="97" t="s">
        <v>2365</v>
      </c>
      <c r="B867" s="97"/>
      <c r="C867" s="97" t="s">
        <v>2366</v>
      </c>
      <c r="D867" s="139" t="s">
        <v>325</v>
      </c>
      <c r="E867" s="60">
        <v>-2401.7199999999998</v>
      </c>
      <c r="F867" s="220"/>
      <c r="G867" s="220"/>
      <c r="H867" s="220"/>
      <c r="I867" s="220"/>
      <c r="J867" s="181"/>
      <c r="K867" s="181"/>
      <c r="L867" s="181"/>
      <c r="M867" s="181"/>
      <c r="N867" s="181"/>
      <c r="O867" s="181"/>
      <c r="P867" s="181"/>
      <c r="Q867" s="181"/>
      <c r="R867" s="181"/>
      <c r="S867" s="181"/>
      <c r="T867" s="181"/>
      <c r="U867" s="181"/>
      <c r="V867" s="181"/>
      <c r="W867" s="181"/>
      <c r="X867" s="181"/>
      <c r="Y867" s="181"/>
      <c r="Z867" s="181"/>
      <c r="AA867" s="181"/>
      <c r="AB867" s="181"/>
      <c r="AC867" s="181"/>
      <c r="AD867" s="181"/>
      <c r="AE867" s="181"/>
      <c r="AF867" s="181"/>
      <c r="AG867" s="181"/>
      <c r="AH867" s="181"/>
      <c r="AI867" s="181"/>
      <c r="AJ867" s="181"/>
      <c r="AK867" s="181"/>
      <c r="AL867" s="181"/>
      <c r="AM867" s="181"/>
      <c r="AN867" s="181"/>
      <c r="AO867" s="181"/>
      <c r="AP867" s="181"/>
      <c r="AQ867" s="181"/>
      <c r="AR867" s="181"/>
      <c r="AS867" s="181"/>
      <c r="AT867" s="181"/>
      <c r="AU867" s="181"/>
      <c r="AV867" s="181"/>
      <c r="AW867" s="181"/>
      <c r="AX867" s="181"/>
      <c r="AY867" s="181"/>
      <c r="AZ867" s="181"/>
      <c r="BA867" s="181"/>
      <c r="BB867" s="181"/>
      <c r="BC867" s="181"/>
      <c r="BD867" s="181"/>
      <c r="BE867" s="181"/>
      <c r="BF867" s="181"/>
      <c r="BG867" s="181"/>
      <c r="BH867" s="181"/>
      <c r="BI867" s="181"/>
      <c r="BJ867" s="181"/>
      <c r="BK867" s="181"/>
      <c r="BL867" s="181"/>
      <c r="BM867" s="181"/>
      <c r="BN867" s="181"/>
      <c r="BO867" s="181"/>
      <c r="BP867" s="181"/>
      <c r="BQ867" s="181"/>
      <c r="BR867" s="181"/>
      <c r="BS867" s="181"/>
      <c r="BT867" s="181"/>
      <c r="BU867" s="181"/>
      <c r="BV867" s="181"/>
      <c r="BW867" s="181"/>
      <c r="BX867" s="181"/>
      <c r="BY867" s="181"/>
      <c r="BZ867" s="181"/>
      <c r="CA867" s="181"/>
      <c r="CB867" s="181"/>
      <c r="CC867" s="181"/>
      <c r="CD867" s="181"/>
      <c r="CE867" s="181"/>
      <c r="CF867" s="181"/>
      <c r="CG867" s="181"/>
      <c r="CH867" s="181"/>
      <c r="CI867" s="181"/>
      <c r="CJ867" s="181"/>
      <c r="CK867" s="181"/>
      <c r="CL867" s="181"/>
      <c r="CM867" s="181"/>
      <c r="CN867" s="181"/>
      <c r="CO867" s="181"/>
      <c r="CP867" s="181"/>
      <c r="CQ867" s="181"/>
      <c r="CR867" s="181"/>
      <c r="CS867" s="181"/>
      <c r="CT867" s="181"/>
      <c r="CU867" s="181"/>
      <c r="CV867" s="181"/>
      <c r="CW867" s="181"/>
      <c r="CX867" s="181"/>
      <c r="CY867" s="181"/>
      <c r="CZ867" s="181"/>
      <c r="DA867" s="181"/>
      <c r="DB867" s="181"/>
      <c r="DC867" s="181"/>
      <c r="DD867" s="181"/>
      <c r="DE867" s="181"/>
      <c r="DF867" s="181"/>
      <c r="DG867" s="181"/>
      <c r="DH867" s="181"/>
      <c r="DI867" s="181"/>
      <c r="DJ867" s="181"/>
      <c r="DK867" s="181"/>
      <c r="DL867" s="181"/>
      <c r="DM867" s="181"/>
      <c r="DN867" s="181"/>
      <c r="DO867" s="181"/>
      <c r="DP867" s="181"/>
      <c r="DQ867" s="181"/>
      <c r="DR867" s="181"/>
      <c r="DS867" s="181"/>
      <c r="DT867" s="181"/>
      <c r="DU867" s="181"/>
      <c r="DV867" s="181"/>
      <c r="DW867" s="181"/>
      <c r="DX867" s="181"/>
      <c r="DY867" s="181"/>
      <c r="DZ867" s="181"/>
      <c r="EA867" s="181"/>
      <c r="EB867" s="181"/>
      <c r="EC867" s="181"/>
      <c r="ED867" s="181"/>
      <c r="EE867" s="181"/>
      <c r="EF867" s="181"/>
      <c r="EG867" s="181"/>
      <c r="EH867" s="181"/>
      <c r="EI867" s="181"/>
      <c r="EJ867" s="181"/>
      <c r="EK867" s="181"/>
      <c r="EL867" s="181"/>
      <c r="EM867" s="181"/>
      <c r="EN867" s="181"/>
      <c r="EO867" s="181"/>
      <c r="EP867" s="181"/>
      <c r="EQ867" s="181"/>
      <c r="ER867" s="181"/>
      <c r="ES867" s="181"/>
      <c r="ET867" s="181"/>
      <c r="EU867" s="181"/>
      <c r="EV867" s="181"/>
      <c r="EW867" s="181"/>
      <c r="EX867" s="181"/>
      <c r="EY867" s="181"/>
      <c r="EZ867" s="181"/>
      <c r="FA867" s="181"/>
      <c r="FB867" s="181"/>
      <c r="FC867" s="181"/>
      <c r="FD867" s="181"/>
      <c r="FE867" s="181"/>
      <c r="FF867" s="181"/>
      <c r="FG867" s="181"/>
      <c r="FH867" s="181"/>
      <c r="FI867" s="181"/>
      <c r="FJ867" s="181"/>
      <c r="FK867" s="181"/>
      <c r="FL867" s="181"/>
      <c r="FM867" s="181"/>
      <c r="FN867" s="181"/>
      <c r="FO867" s="181"/>
      <c r="FP867" s="181"/>
      <c r="FQ867" s="181"/>
      <c r="FR867" s="181"/>
      <c r="FS867" s="181"/>
      <c r="FT867" s="181"/>
      <c r="FU867" s="181"/>
      <c r="FV867" s="181"/>
      <c r="FW867" s="181"/>
      <c r="FX867" s="181"/>
      <c r="FY867" s="181"/>
      <c r="FZ867" s="181"/>
      <c r="GA867" s="181"/>
      <c r="GB867" s="181"/>
      <c r="GC867" s="181"/>
      <c r="GD867" s="181"/>
      <c r="GE867" s="181"/>
      <c r="GF867" s="181"/>
      <c r="GG867" s="181"/>
      <c r="GH867" s="181"/>
      <c r="GI867" s="181"/>
      <c r="GJ867" s="181"/>
      <c r="GK867" s="181"/>
      <c r="GL867" s="181"/>
      <c r="GM867" s="181"/>
      <c r="GN867" s="181"/>
      <c r="GO867" s="181"/>
      <c r="GP867" s="181"/>
      <c r="GQ867" s="181"/>
      <c r="GR867" s="181"/>
      <c r="GS867" s="181"/>
      <c r="GT867" s="181"/>
      <c r="GU867" s="181"/>
      <c r="GV867" s="181"/>
      <c r="GW867" s="181"/>
      <c r="GX867" s="181"/>
      <c r="GY867" s="181"/>
      <c r="GZ867" s="181"/>
      <c r="HA867" s="181"/>
      <c r="HB867" s="181"/>
      <c r="HC867" s="181"/>
      <c r="HD867" s="181"/>
      <c r="HE867" s="181"/>
      <c r="HF867" s="181"/>
      <c r="HG867" s="181"/>
      <c r="HH867" s="181"/>
      <c r="HI867" s="181"/>
      <c r="HJ867" s="181"/>
      <c r="HK867" s="181"/>
      <c r="HL867" s="181"/>
      <c r="HM867" s="181"/>
      <c r="HN867" s="181"/>
      <c r="HO867" s="181"/>
      <c r="HP867" s="181"/>
      <c r="HQ867" s="181"/>
      <c r="HR867" s="181"/>
      <c r="HS867" s="181"/>
    </row>
    <row r="868" spans="1:227" s="173" customFormat="1" ht="11.25" hidden="1" customHeight="1">
      <c r="A868" s="97" t="s">
        <v>2368</v>
      </c>
      <c r="B868" s="97"/>
      <c r="C868" s="97" t="s">
        <v>368</v>
      </c>
      <c r="D868" s="139" t="s">
        <v>367</v>
      </c>
      <c r="E868" s="60">
        <v>-313.88</v>
      </c>
      <c r="F868" s="220"/>
      <c r="G868" s="220"/>
      <c r="H868" s="220"/>
      <c r="I868" s="220"/>
      <c r="J868" s="181"/>
      <c r="K868" s="181"/>
      <c r="L868" s="181"/>
      <c r="M868" s="181"/>
      <c r="N868" s="181"/>
      <c r="O868" s="181"/>
      <c r="P868" s="181"/>
      <c r="Q868" s="181"/>
      <c r="R868" s="181"/>
      <c r="S868" s="181"/>
      <c r="T868" s="181"/>
      <c r="U868" s="181"/>
      <c r="V868" s="181"/>
      <c r="W868" s="181"/>
      <c r="X868" s="181"/>
      <c r="Y868" s="181"/>
      <c r="Z868" s="181"/>
      <c r="AA868" s="181"/>
      <c r="AB868" s="181"/>
      <c r="AC868" s="181"/>
      <c r="AD868" s="181"/>
      <c r="AE868" s="181"/>
      <c r="AF868" s="181"/>
      <c r="AG868" s="181"/>
      <c r="AH868" s="181"/>
      <c r="AI868" s="181"/>
      <c r="AJ868" s="181"/>
      <c r="AK868" s="181"/>
      <c r="AL868" s="181"/>
      <c r="AM868" s="181"/>
      <c r="AN868" s="181"/>
      <c r="AO868" s="181"/>
      <c r="AP868" s="181"/>
      <c r="AQ868" s="181"/>
      <c r="AR868" s="181"/>
      <c r="AS868" s="181"/>
      <c r="AT868" s="181"/>
      <c r="AU868" s="181"/>
      <c r="AV868" s="181"/>
      <c r="AW868" s="181"/>
      <c r="AX868" s="181"/>
      <c r="AY868" s="181"/>
      <c r="AZ868" s="181"/>
      <c r="BA868" s="181"/>
      <c r="BB868" s="181"/>
      <c r="BC868" s="181"/>
      <c r="BD868" s="181"/>
      <c r="BE868" s="181"/>
      <c r="BF868" s="181"/>
      <c r="BG868" s="181"/>
      <c r="BH868" s="181"/>
      <c r="BI868" s="181"/>
      <c r="BJ868" s="181"/>
      <c r="BK868" s="181"/>
      <c r="BL868" s="181"/>
      <c r="BM868" s="181"/>
      <c r="BN868" s="181"/>
      <c r="BO868" s="181"/>
      <c r="BP868" s="181"/>
      <c r="BQ868" s="181"/>
      <c r="BR868" s="181"/>
      <c r="BS868" s="181"/>
      <c r="BT868" s="181"/>
      <c r="BU868" s="181"/>
      <c r="BV868" s="181"/>
      <c r="BW868" s="181"/>
      <c r="BX868" s="181"/>
      <c r="BY868" s="181"/>
      <c r="BZ868" s="181"/>
      <c r="CA868" s="181"/>
      <c r="CB868" s="181"/>
      <c r="CC868" s="181"/>
      <c r="CD868" s="181"/>
      <c r="CE868" s="181"/>
      <c r="CF868" s="181"/>
      <c r="CG868" s="181"/>
      <c r="CH868" s="181"/>
      <c r="CI868" s="181"/>
      <c r="CJ868" s="181"/>
      <c r="CK868" s="181"/>
      <c r="CL868" s="181"/>
      <c r="CM868" s="181"/>
      <c r="CN868" s="181"/>
      <c r="CO868" s="181"/>
      <c r="CP868" s="181"/>
      <c r="CQ868" s="181"/>
      <c r="CR868" s="181"/>
      <c r="CS868" s="181"/>
      <c r="CT868" s="181"/>
      <c r="CU868" s="181"/>
      <c r="CV868" s="181"/>
      <c r="CW868" s="181"/>
      <c r="CX868" s="181"/>
      <c r="CY868" s="181"/>
      <c r="CZ868" s="181"/>
      <c r="DA868" s="181"/>
      <c r="DB868" s="181"/>
      <c r="DC868" s="181"/>
      <c r="DD868" s="181"/>
      <c r="DE868" s="181"/>
      <c r="DF868" s="181"/>
      <c r="DG868" s="181"/>
      <c r="DH868" s="181"/>
      <c r="DI868" s="181"/>
      <c r="DJ868" s="181"/>
      <c r="DK868" s="181"/>
      <c r="DL868" s="181"/>
      <c r="DM868" s="181"/>
      <c r="DN868" s="181"/>
      <c r="DO868" s="181"/>
      <c r="DP868" s="181"/>
      <c r="DQ868" s="181"/>
      <c r="DR868" s="181"/>
      <c r="DS868" s="181"/>
      <c r="DT868" s="181"/>
      <c r="DU868" s="181"/>
      <c r="DV868" s="181"/>
      <c r="DW868" s="181"/>
      <c r="DX868" s="181"/>
      <c r="DY868" s="181"/>
      <c r="DZ868" s="181"/>
      <c r="EA868" s="181"/>
      <c r="EB868" s="181"/>
      <c r="EC868" s="181"/>
      <c r="ED868" s="181"/>
      <c r="EE868" s="181"/>
      <c r="EF868" s="181"/>
      <c r="EG868" s="181"/>
      <c r="EH868" s="181"/>
      <c r="EI868" s="181"/>
      <c r="EJ868" s="181"/>
      <c r="EK868" s="181"/>
      <c r="EL868" s="181"/>
      <c r="EM868" s="181"/>
      <c r="EN868" s="181"/>
      <c r="EO868" s="181"/>
      <c r="EP868" s="181"/>
      <c r="EQ868" s="181"/>
      <c r="ER868" s="181"/>
      <c r="ES868" s="181"/>
      <c r="ET868" s="181"/>
      <c r="EU868" s="181"/>
      <c r="EV868" s="181"/>
      <c r="EW868" s="181"/>
      <c r="EX868" s="181"/>
      <c r="EY868" s="181"/>
      <c r="EZ868" s="181"/>
      <c r="FA868" s="181"/>
      <c r="FB868" s="181"/>
      <c r="FC868" s="181"/>
      <c r="FD868" s="181"/>
      <c r="FE868" s="181"/>
      <c r="FF868" s="181"/>
      <c r="FG868" s="181"/>
      <c r="FH868" s="181"/>
      <c r="FI868" s="181"/>
      <c r="FJ868" s="181"/>
      <c r="FK868" s="181"/>
      <c r="FL868" s="181"/>
      <c r="FM868" s="181"/>
      <c r="FN868" s="181"/>
      <c r="FO868" s="181"/>
      <c r="FP868" s="181"/>
      <c r="FQ868" s="181"/>
      <c r="FR868" s="181"/>
      <c r="FS868" s="181"/>
      <c r="FT868" s="181"/>
      <c r="FU868" s="181"/>
      <c r="FV868" s="181"/>
      <c r="FW868" s="181"/>
      <c r="FX868" s="181"/>
      <c r="FY868" s="181"/>
      <c r="FZ868" s="181"/>
      <c r="GA868" s="181"/>
      <c r="GB868" s="181"/>
      <c r="GC868" s="181"/>
      <c r="GD868" s="181"/>
      <c r="GE868" s="181"/>
      <c r="GF868" s="181"/>
      <c r="GG868" s="181"/>
      <c r="GH868" s="181"/>
      <c r="GI868" s="181"/>
      <c r="GJ868" s="181"/>
      <c r="GK868" s="181"/>
      <c r="GL868" s="181"/>
      <c r="GM868" s="181"/>
      <c r="GN868" s="181"/>
      <c r="GO868" s="181"/>
      <c r="GP868" s="181"/>
      <c r="GQ868" s="181"/>
      <c r="GR868" s="181"/>
      <c r="GS868" s="181"/>
      <c r="GT868" s="181"/>
      <c r="GU868" s="181"/>
      <c r="GV868" s="181"/>
      <c r="GW868" s="181"/>
      <c r="GX868" s="181"/>
      <c r="GY868" s="181"/>
      <c r="GZ868" s="181"/>
      <c r="HA868" s="181"/>
      <c r="HB868" s="181"/>
      <c r="HC868" s="181"/>
      <c r="HD868" s="181"/>
      <c r="HE868" s="181"/>
      <c r="HF868" s="181"/>
      <c r="HG868" s="181"/>
      <c r="HH868" s="181"/>
      <c r="HI868" s="181"/>
      <c r="HJ868" s="181"/>
      <c r="HK868" s="181"/>
      <c r="HL868" s="181"/>
      <c r="HM868" s="181"/>
      <c r="HN868" s="181"/>
      <c r="HO868" s="181"/>
      <c r="HP868" s="181"/>
      <c r="HQ868" s="181"/>
      <c r="HR868" s="181"/>
      <c r="HS868" s="181"/>
    </row>
    <row r="869" spans="1:227" s="173" customFormat="1" ht="11.25" hidden="1" customHeight="1">
      <c r="A869" s="97" t="s">
        <v>2371</v>
      </c>
      <c r="B869" s="97"/>
      <c r="C869" s="97" t="s">
        <v>383</v>
      </c>
      <c r="D869" s="139" t="s">
        <v>1460</v>
      </c>
      <c r="E869" s="60">
        <v>-1123.05</v>
      </c>
      <c r="F869" s="220"/>
      <c r="G869" s="220"/>
      <c r="H869" s="220"/>
      <c r="I869" s="220"/>
      <c r="J869" s="181"/>
      <c r="K869" s="181"/>
      <c r="L869" s="181"/>
      <c r="M869" s="181"/>
      <c r="N869" s="181"/>
      <c r="O869" s="181"/>
      <c r="P869" s="181"/>
      <c r="Q869" s="181"/>
      <c r="R869" s="181"/>
      <c r="S869" s="181"/>
      <c r="T869" s="181"/>
      <c r="U869" s="181"/>
      <c r="V869" s="181"/>
      <c r="W869" s="181"/>
      <c r="X869" s="181"/>
      <c r="Y869" s="181"/>
      <c r="Z869" s="181"/>
      <c r="AA869" s="181"/>
      <c r="AB869" s="181"/>
      <c r="AC869" s="181"/>
      <c r="AD869" s="181"/>
      <c r="AE869" s="181"/>
      <c r="AF869" s="181"/>
      <c r="AG869" s="181"/>
      <c r="AH869" s="181"/>
      <c r="AI869" s="181"/>
      <c r="AJ869" s="181"/>
      <c r="AK869" s="181"/>
      <c r="AL869" s="181"/>
      <c r="AM869" s="181"/>
      <c r="AN869" s="181"/>
      <c r="AO869" s="181"/>
      <c r="AP869" s="181"/>
      <c r="AQ869" s="181"/>
      <c r="AR869" s="181"/>
      <c r="AS869" s="181"/>
      <c r="AT869" s="181"/>
      <c r="AU869" s="181"/>
      <c r="AV869" s="181"/>
      <c r="AW869" s="181"/>
      <c r="AX869" s="181"/>
      <c r="AY869" s="181"/>
      <c r="AZ869" s="181"/>
      <c r="BA869" s="181"/>
      <c r="BB869" s="181"/>
      <c r="BC869" s="181"/>
      <c r="BD869" s="181"/>
      <c r="BE869" s="181"/>
      <c r="BF869" s="181"/>
      <c r="BG869" s="181"/>
      <c r="BH869" s="181"/>
      <c r="BI869" s="181"/>
      <c r="BJ869" s="181"/>
      <c r="BK869" s="181"/>
      <c r="BL869" s="181"/>
      <c r="BM869" s="181"/>
      <c r="BN869" s="181"/>
      <c r="BO869" s="181"/>
      <c r="BP869" s="181"/>
      <c r="BQ869" s="181"/>
      <c r="BR869" s="181"/>
      <c r="BS869" s="181"/>
      <c r="BT869" s="181"/>
      <c r="BU869" s="181"/>
      <c r="BV869" s="181"/>
      <c r="BW869" s="181"/>
      <c r="BX869" s="181"/>
      <c r="BY869" s="181"/>
      <c r="BZ869" s="181"/>
      <c r="CA869" s="181"/>
      <c r="CB869" s="181"/>
      <c r="CC869" s="181"/>
      <c r="CD869" s="181"/>
      <c r="CE869" s="181"/>
      <c r="CF869" s="181"/>
      <c r="CG869" s="181"/>
      <c r="CH869" s="181"/>
      <c r="CI869" s="181"/>
      <c r="CJ869" s="181"/>
      <c r="CK869" s="181"/>
      <c r="CL869" s="181"/>
      <c r="CM869" s="181"/>
      <c r="CN869" s="181"/>
      <c r="CO869" s="181"/>
      <c r="CP869" s="181"/>
      <c r="CQ869" s="181"/>
      <c r="CR869" s="181"/>
      <c r="CS869" s="181"/>
      <c r="CT869" s="181"/>
      <c r="CU869" s="181"/>
      <c r="CV869" s="181"/>
      <c r="CW869" s="181"/>
      <c r="CX869" s="181"/>
      <c r="CY869" s="181"/>
      <c r="CZ869" s="181"/>
      <c r="DA869" s="181"/>
      <c r="DB869" s="181"/>
      <c r="DC869" s="181"/>
      <c r="DD869" s="181"/>
      <c r="DE869" s="181"/>
      <c r="DF869" s="181"/>
      <c r="DG869" s="181"/>
      <c r="DH869" s="181"/>
      <c r="DI869" s="181"/>
      <c r="DJ869" s="181"/>
      <c r="DK869" s="181"/>
      <c r="DL869" s="181"/>
      <c r="DM869" s="181"/>
      <c r="DN869" s="181"/>
      <c r="DO869" s="181"/>
      <c r="DP869" s="181"/>
      <c r="DQ869" s="181"/>
      <c r="DR869" s="181"/>
      <c r="DS869" s="181"/>
      <c r="DT869" s="181"/>
      <c r="DU869" s="181"/>
      <c r="DV869" s="181"/>
      <c r="DW869" s="181"/>
      <c r="DX869" s="181"/>
      <c r="DY869" s="181"/>
      <c r="DZ869" s="181"/>
      <c r="EA869" s="181"/>
      <c r="EB869" s="181"/>
      <c r="EC869" s="181"/>
      <c r="ED869" s="181"/>
      <c r="EE869" s="181"/>
      <c r="EF869" s="181"/>
      <c r="EG869" s="181"/>
      <c r="EH869" s="181"/>
      <c r="EI869" s="181"/>
      <c r="EJ869" s="181"/>
      <c r="EK869" s="181"/>
      <c r="EL869" s="181"/>
      <c r="EM869" s="181"/>
      <c r="EN869" s="181"/>
      <c r="EO869" s="181"/>
      <c r="EP869" s="181"/>
      <c r="EQ869" s="181"/>
      <c r="ER869" s="181"/>
      <c r="ES869" s="181"/>
      <c r="ET869" s="181"/>
      <c r="EU869" s="181"/>
      <c r="EV869" s="181"/>
      <c r="EW869" s="181"/>
      <c r="EX869" s="181"/>
      <c r="EY869" s="181"/>
      <c r="EZ869" s="181"/>
      <c r="FA869" s="181"/>
      <c r="FB869" s="181"/>
      <c r="FC869" s="181"/>
      <c r="FD869" s="181"/>
      <c r="FE869" s="181"/>
      <c r="FF869" s="181"/>
      <c r="FG869" s="181"/>
      <c r="FH869" s="181"/>
      <c r="FI869" s="181"/>
      <c r="FJ869" s="181"/>
      <c r="FK869" s="181"/>
      <c r="FL869" s="181"/>
      <c r="FM869" s="181"/>
      <c r="FN869" s="181"/>
      <c r="FO869" s="181"/>
      <c r="FP869" s="181"/>
      <c r="FQ869" s="181"/>
      <c r="FR869" s="181"/>
      <c r="FS869" s="181"/>
      <c r="FT869" s="181"/>
      <c r="FU869" s="181"/>
      <c r="FV869" s="181"/>
      <c r="FW869" s="181"/>
      <c r="FX869" s="181"/>
      <c r="FY869" s="181"/>
      <c r="FZ869" s="181"/>
      <c r="GA869" s="181"/>
      <c r="GB869" s="181"/>
      <c r="GC869" s="181"/>
      <c r="GD869" s="181"/>
      <c r="GE869" s="181"/>
      <c r="GF869" s="181"/>
      <c r="GG869" s="181"/>
      <c r="GH869" s="181"/>
      <c r="GI869" s="181"/>
      <c r="GJ869" s="181"/>
      <c r="GK869" s="181"/>
      <c r="GL869" s="181"/>
      <c r="GM869" s="181"/>
      <c r="GN869" s="181"/>
      <c r="GO869" s="181"/>
      <c r="GP869" s="181"/>
      <c r="GQ869" s="181"/>
      <c r="GR869" s="181"/>
      <c r="GS869" s="181"/>
      <c r="GT869" s="181"/>
      <c r="GU869" s="181"/>
      <c r="GV869" s="181"/>
      <c r="GW869" s="181"/>
      <c r="GX869" s="181"/>
      <c r="GY869" s="181"/>
      <c r="GZ869" s="181"/>
      <c r="HA869" s="181"/>
      <c r="HB869" s="181"/>
      <c r="HC869" s="181"/>
      <c r="HD869" s="181"/>
      <c r="HE869" s="181"/>
      <c r="HF869" s="181"/>
      <c r="HG869" s="181"/>
      <c r="HH869" s="181"/>
      <c r="HI869" s="181"/>
      <c r="HJ869" s="181"/>
      <c r="HK869" s="181"/>
      <c r="HL869" s="181"/>
      <c r="HM869" s="181"/>
      <c r="HN869" s="181"/>
      <c r="HO869" s="181"/>
      <c r="HP869" s="181"/>
      <c r="HQ869" s="181"/>
      <c r="HR869" s="181"/>
      <c r="HS869" s="181"/>
    </row>
    <row r="870" spans="1:227" s="173" customFormat="1" ht="11.25" hidden="1" customHeight="1">
      <c r="A870" s="97" t="s">
        <v>2372</v>
      </c>
      <c r="B870" s="97"/>
      <c r="C870" s="97" t="s">
        <v>2373</v>
      </c>
      <c r="D870" s="139" t="s">
        <v>385</v>
      </c>
      <c r="E870" s="60">
        <v>-2584.33</v>
      </c>
      <c r="F870" s="220"/>
      <c r="G870" s="220"/>
      <c r="H870" s="220"/>
      <c r="I870" s="220"/>
      <c r="J870" s="181"/>
      <c r="K870" s="181"/>
      <c r="L870" s="181"/>
      <c r="M870" s="181"/>
      <c r="N870" s="181"/>
      <c r="O870" s="181"/>
      <c r="P870" s="181"/>
      <c r="Q870" s="181"/>
      <c r="R870" s="181"/>
      <c r="S870" s="181"/>
      <c r="T870" s="181"/>
      <c r="U870" s="181"/>
      <c r="V870" s="181"/>
      <c r="W870" s="181"/>
      <c r="X870" s="181"/>
      <c r="Y870" s="181"/>
      <c r="Z870" s="181"/>
      <c r="AA870" s="181"/>
      <c r="AB870" s="181"/>
      <c r="AC870" s="181"/>
      <c r="AD870" s="181"/>
      <c r="AE870" s="181"/>
      <c r="AF870" s="181"/>
      <c r="AG870" s="181"/>
      <c r="AH870" s="181"/>
      <c r="AI870" s="181"/>
      <c r="AJ870" s="181"/>
      <c r="AK870" s="181"/>
      <c r="AL870" s="181"/>
      <c r="AM870" s="181"/>
      <c r="AN870" s="181"/>
      <c r="AO870" s="181"/>
      <c r="AP870" s="181"/>
      <c r="AQ870" s="181"/>
      <c r="AR870" s="181"/>
      <c r="AS870" s="181"/>
      <c r="AT870" s="181"/>
      <c r="AU870" s="181"/>
      <c r="AV870" s="181"/>
      <c r="AW870" s="181"/>
      <c r="AX870" s="181"/>
      <c r="AY870" s="181"/>
      <c r="AZ870" s="181"/>
      <c r="BA870" s="181"/>
      <c r="BB870" s="181"/>
      <c r="BC870" s="181"/>
      <c r="BD870" s="181"/>
      <c r="BE870" s="181"/>
      <c r="BF870" s="181"/>
      <c r="BG870" s="181"/>
      <c r="BH870" s="181"/>
      <c r="BI870" s="181"/>
      <c r="BJ870" s="181"/>
      <c r="BK870" s="181"/>
      <c r="BL870" s="181"/>
      <c r="BM870" s="181"/>
      <c r="BN870" s="181"/>
      <c r="BO870" s="181"/>
      <c r="BP870" s="181"/>
      <c r="BQ870" s="181"/>
      <c r="BR870" s="181"/>
      <c r="BS870" s="181"/>
      <c r="BT870" s="181"/>
      <c r="BU870" s="181"/>
      <c r="BV870" s="181"/>
      <c r="BW870" s="181"/>
      <c r="BX870" s="181"/>
      <c r="BY870" s="181"/>
      <c r="BZ870" s="181"/>
      <c r="CA870" s="181"/>
      <c r="CB870" s="181"/>
      <c r="CC870" s="181"/>
      <c r="CD870" s="181"/>
      <c r="CE870" s="181"/>
      <c r="CF870" s="181"/>
      <c r="CG870" s="181"/>
      <c r="CH870" s="181"/>
      <c r="CI870" s="181"/>
      <c r="CJ870" s="181"/>
      <c r="CK870" s="181"/>
      <c r="CL870" s="181"/>
      <c r="CM870" s="181"/>
      <c r="CN870" s="181"/>
      <c r="CO870" s="181"/>
      <c r="CP870" s="181"/>
      <c r="CQ870" s="181"/>
      <c r="CR870" s="181"/>
      <c r="CS870" s="181"/>
      <c r="CT870" s="181"/>
      <c r="CU870" s="181"/>
      <c r="CV870" s="181"/>
      <c r="CW870" s="181"/>
      <c r="CX870" s="181"/>
      <c r="CY870" s="181"/>
      <c r="CZ870" s="181"/>
      <c r="DA870" s="181"/>
      <c r="DB870" s="181"/>
      <c r="DC870" s="181"/>
      <c r="DD870" s="181"/>
      <c r="DE870" s="181"/>
      <c r="DF870" s="181"/>
      <c r="DG870" s="181"/>
      <c r="DH870" s="181"/>
      <c r="DI870" s="181"/>
      <c r="DJ870" s="181"/>
      <c r="DK870" s="181"/>
      <c r="DL870" s="181"/>
      <c r="DM870" s="181"/>
      <c r="DN870" s="181"/>
      <c r="DO870" s="181"/>
      <c r="DP870" s="181"/>
      <c r="DQ870" s="181"/>
      <c r="DR870" s="181"/>
      <c r="DS870" s="181"/>
      <c r="DT870" s="181"/>
      <c r="DU870" s="181"/>
      <c r="DV870" s="181"/>
      <c r="DW870" s="181"/>
      <c r="DX870" s="181"/>
      <c r="DY870" s="181"/>
      <c r="DZ870" s="181"/>
      <c r="EA870" s="181"/>
      <c r="EB870" s="181"/>
      <c r="EC870" s="181"/>
      <c r="ED870" s="181"/>
      <c r="EE870" s="181"/>
      <c r="EF870" s="181"/>
      <c r="EG870" s="181"/>
      <c r="EH870" s="181"/>
      <c r="EI870" s="181"/>
      <c r="EJ870" s="181"/>
      <c r="EK870" s="181"/>
      <c r="EL870" s="181"/>
      <c r="EM870" s="181"/>
      <c r="EN870" s="181"/>
      <c r="EO870" s="181"/>
      <c r="EP870" s="181"/>
      <c r="EQ870" s="181"/>
      <c r="ER870" s="181"/>
      <c r="ES870" s="181"/>
      <c r="ET870" s="181"/>
      <c r="EU870" s="181"/>
      <c r="EV870" s="181"/>
      <c r="EW870" s="181"/>
      <c r="EX870" s="181"/>
      <c r="EY870" s="181"/>
      <c r="EZ870" s="181"/>
      <c r="FA870" s="181"/>
      <c r="FB870" s="181"/>
      <c r="FC870" s="181"/>
      <c r="FD870" s="181"/>
      <c r="FE870" s="181"/>
      <c r="FF870" s="181"/>
      <c r="FG870" s="181"/>
      <c r="FH870" s="181"/>
      <c r="FI870" s="181"/>
      <c r="FJ870" s="181"/>
      <c r="FK870" s="181"/>
      <c r="FL870" s="181"/>
      <c r="FM870" s="181"/>
      <c r="FN870" s="181"/>
      <c r="FO870" s="181"/>
      <c r="FP870" s="181"/>
      <c r="FQ870" s="181"/>
      <c r="FR870" s="181"/>
      <c r="FS870" s="181"/>
      <c r="FT870" s="181"/>
      <c r="FU870" s="181"/>
      <c r="FV870" s="181"/>
      <c r="FW870" s="181"/>
      <c r="FX870" s="181"/>
      <c r="FY870" s="181"/>
      <c r="FZ870" s="181"/>
      <c r="GA870" s="181"/>
      <c r="GB870" s="181"/>
      <c r="GC870" s="181"/>
      <c r="GD870" s="181"/>
      <c r="GE870" s="181"/>
      <c r="GF870" s="181"/>
      <c r="GG870" s="181"/>
      <c r="GH870" s="181"/>
      <c r="GI870" s="181"/>
      <c r="GJ870" s="181"/>
      <c r="GK870" s="181"/>
      <c r="GL870" s="181"/>
      <c r="GM870" s="181"/>
      <c r="GN870" s="181"/>
      <c r="GO870" s="181"/>
      <c r="GP870" s="181"/>
      <c r="GQ870" s="181"/>
      <c r="GR870" s="181"/>
      <c r="GS870" s="181"/>
      <c r="GT870" s="181"/>
      <c r="GU870" s="181"/>
      <c r="GV870" s="181"/>
      <c r="GW870" s="181"/>
      <c r="GX870" s="181"/>
      <c r="GY870" s="181"/>
      <c r="GZ870" s="181"/>
      <c r="HA870" s="181"/>
      <c r="HB870" s="181"/>
      <c r="HC870" s="181"/>
      <c r="HD870" s="181"/>
      <c r="HE870" s="181"/>
      <c r="HF870" s="181"/>
      <c r="HG870" s="181"/>
      <c r="HH870" s="181"/>
      <c r="HI870" s="181"/>
      <c r="HJ870" s="181"/>
      <c r="HK870" s="181"/>
      <c r="HL870" s="181"/>
      <c r="HM870" s="181"/>
      <c r="HN870" s="181"/>
      <c r="HO870" s="181"/>
      <c r="HP870" s="181"/>
      <c r="HQ870" s="181"/>
      <c r="HR870" s="181"/>
      <c r="HS870" s="181"/>
    </row>
    <row r="871" spans="1:227" s="173" customFormat="1" ht="11.25" hidden="1" customHeight="1">
      <c r="A871" s="97" t="s">
        <v>2400</v>
      </c>
      <c r="B871" s="97"/>
      <c r="C871" s="97" t="s">
        <v>2401</v>
      </c>
      <c r="D871" s="98" t="s">
        <v>1588</v>
      </c>
      <c r="E871" s="60">
        <v>-2706.11</v>
      </c>
      <c r="F871" s="220"/>
      <c r="G871" s="220"/>
      <c r="H871" s="220"/>
      <c r="I871" s="220"/>
      <c r="J871" s="181"/>
      <c r="K871" s="181"/>
      <c r="L871" s="181"/>
      <c r="M871" s="181"/>
      <c r="N871" s="181"/>
      <c r="O871" s="181"/>
      <c r="P871" s="181"/>
      <c r="Q871" s="181"/>
      <c r="R871" s="181"/>
      <c r="S871" s="181"/>
      <c r="T871" s="181"/>
      <c r="U871" s="181"/>
      <c r="V871" s="181"/>
      <c r="W871" s="181"/>
      <c r="X871" s="181"/>
      <c r="Y871" s="181"/>
      <c r="Z871" s="181"/>
      <c r="AA871" s="181"/>
      <c r="AB871" s="181"/>
      <c r="AC871" s="181"/>
      <c r="AD871" s="181"/>
      <c r="AE871" s="181"/>
      <c r="AF871" s="181"/>
      <c r="AG871" s="181"/>
      <c r="AH871" s="181"/>
      <c r="AI871" s="181"/>
      <c r="AJ871" s="181"/>
      <c r="AK871" s="181"/>
      <c r="AL871" s="181"/>
      <c r="AM871" s="181"/>
      <c r="AN871" s="181"/>
      <c r="AO871" s="181"/>
      <c r="AP871" s="181"/>
      <c r="AQ871" s="181"/>
      <c r="AR871" s="181"/>
      <c r="AS871" s="181"/>
      <c r="AT871" s="181"/>
      <c r="AU871" s="181"/>
      <c r="AV871" s="181"/>
      <c r="AW871" s="181"/>
      <c r="AX871" s="181"/>
      <c r="AY871" s="181"/>
      <c r="AZ871" s="181"/>
      <c r="BA871" s="181"/>
      <c r="BB871" s="181"/>
      <c r="BC871" s="181"/>
      <c r="BD871" s="181"/>
      <c r="BE871" s="181"/>
      <c r="BF871" s="181"/>
      <c r="BG871" s="181"/>
      <c r="BH871" s="181"/>
      <c r="BI871" s="181"/>
      <c r="BJ871" s="181"/>
      <c r="BK871" s="181"/>
      <c r="BL871" s="181"/>
      <c r="BM871" s="181"/>
      <c r="BN871" s="181"/>
      <c r="BO871" s="181"/>
      <c r="BP871" s="181"/>
      <c r="BQ871" s="181"/>
      <c r="BR871" s="181"/>
      <c r="BS871" s="181"/>
      <c r="BT871" s="181"/>
      <c r="BU871" s="181"/>
      <c r="BV871" s="181"/>
      <c r="BW871" s="181"/>
      <c r="BX871" s="181"/>
      <c r="BY871" s="181"/>
      <c r="BZ871" s="181"/>
      <c r="CA871" s="181"/>
      <c r="CB871" s="181"/>
      <c r="CC871" s="181"/>
      <c r="CD871" s="181"/>
      <c r="CE871" s="181"/>
      <c r="CF871" s="181"/>
      <c r="CG871" s="181"/>
      <c r="CH871" s="181"/>
      <c r="CI871" s="181"/>
      <c r="CJ871" s="181"/>
      <c r="CK871" s="181"/>
      <c r="CL871" s="181"/>
      <c r="CM871" s="181"/>
      <c r="CN871" s="181"/>
      <c r="CO871" s="181"/>
      <c r="CP871" s="181"/>
      <c r="CQ871" s="181"/>
      <c r="CR871" s="181"/>
      <c r="CS871" s="181"/>
      <c r="CT871" s="181"/>
      <c r="CU871" s="181"/>
      <c r="CV871" s="181"/>
      <c r="CW871" s="181"/>
      <c r="CX871" s="181"/>
      <c r="CY871" s="181"/>
      <c r="CZ871" s="181"/>
      <c r="DA871" s="181"/>
      <c r="DB871" s="181"/>
      <c r="DC871" s="181"/>
      <c r="DD871" s="181"/>
      <c r="DE871" s="181"/>
      <c r="DF871" s="181"/>
      <c r="DG871" s="181"/>
      <c r="DH871" s="181"/>
      <c r="DI871" s="181"/>
      <c r="DJ871" s="181"/>
      <c r="DK871" s="181"/>
      <c r="DL871" s="181"/>
      <c r="DM871" s="181"/>
      <c r="DN871" s="181"/>
      <c r="DO871" s="181"/>
      <c r="DP871" s="181"/>
      <c r="DQ871" s="181"/>
      <c r="DR871" s="181"/>
      <c r="DS871" s="181"/>
      <c r="DT871" s="181"/>
      <c r="DU871" s="181"/>
      <c r="DV871" s="181"/>
      <c r="DW871" s="181"/>
      <c r="DX871" s="181"/>
      <c r="DY871" s="181"/>
      <c r="DZ871" s="181"/>
      <c r="EA871" s="181"/>
      <c r="EB871" s="181"/>
      <c r="EC871" s="181"/>
      <c r="ED871" s="181"/>
      <c r="EE871" s="181"/>
      <c r="EF871" s="181"/>
      <c r="EG871" s="181"/>
      <c r="EH871" s="181"/>
      <c r="EI871" s="181"/>
      <c r="EJ871" s="181"/>
      <c r="EK871" s="181"/>
      <c r="EL871" s="181"/>
      <c r="EM871" s="181"/>
      <c r="EN871" s="181"/>
      <c r="EO871" s="181"/>
      <c r="EP871" s="181"/>
      <c r="EQ871" s="181"/>
      <c r="ER871" s="181"/>
      <c r="ES871" s="181"/>
      <c r="ET871" s="181"/>
      <c r="EU871" s="181"/>
      <c r="EV871" s="181"/>
      <c r="EW871" s="181"/>
      <c r="EX871" s="181"/>
      <c r="EY871" s="181"/>
      <c r="EZ871" s="181"/>
      <c r="FA871" s="181"/>
      <c r="FB871" s="181"/>
      <c r="FC871" s="181"/>
      <c r="FD871" s="181"/>
      <c r="FE871" s="181"/>
      <c r="FF871" s="181"/>
      <c r="FG871" s="181"/>
      <c r="FH871" s="181"/>
      <c r="FI871" s="181"/>
      <c r="FJ871" s="181"/>
      <c r="FK871" s="181"/>
      <c r="FL871" s="181"/>
      <c r="FM871" s="181"/>
      <c r="FN871" s="181"/>
      <c r="FO871" s="181"/>
      <c r="FP871" s="181"/>
      <c r="FQ871" s="181"/>
      <c r="FR871" s="181"/>
      <c r="FS871" s="181"/>
      <c r="FT871" s="181"/>
      <c r="FU871" s="181"/>
      <c r="FV871" s="181"/>
      <c r="FW871" s="181"/>
      <c r="FX871" s="181"/>
      <c r="FY871" s="181"/>
      <c r="FZ871" s="181"/>
      <c r="GA871" s="181"/>
      <c r="GB871" s="181"/>
      <c r="GC871" s="181"/>
      <c r="GD871" s="181"/>
      <c r="GE871" s="181"/>
      <c r="GF871" s="181"/>
      <c r="GG871" s="181"/>
      <c r="GH871" s="181"/>
      <c r="GI871" s="181"/>
      <c r="GJ871" s="181"/>
      <c r="GK871" s="181"/>
      <c r="GL871" s="181"/>
      <c r="GM871" s="181"/>
      <c r="GN871" s="181"/>
      <c r="GO871" s="181"/>
      <c r="GP871" s="181"/>
      <c r="GQ871" s="181"/>
      <c r="GR871" s="181"/>
      <c r="GS871" s="181"/>
      <c r="GT871" s="181"/>
      <c r="GU871" s="181"/>
      <c r="GV871" s="181"/>
      <c r="GW871" s="181"/>
      <c r="GX871" s="181"/>
      <c r="GY871" s="181"/>
      <c r="GZ871" s="181"/>
      <c r="HA871" s="181"/>
      <c r="HB871" s="181"/>
      <c r="HC871" s="181"/>
      <c r="HD871" s="181"/>
      <c r="HE871" s="181"/>
      <c r="HF871" s="181"/>
      <c r="HG871" s="181"/>
      <c r="HH871" s="181"/>
      <c r="HI871" s="181"/>
      <c r="HJ871" s="181"/>
      <c r="HK871" s="181"/>
      <c r="HL871" s="181"/>
      <c r="HM871" s="181"/>
      <c r="HN871" s="181"/>
      <c r="HO871" s="181"/>
      <c r="HP871" s="181"/>
      <c r="HQ871" s="181"/>
      <c r="HR871" s="181"/>
      <c r="HS871" s="181"/>
    </row>
    <row r="872" spans="1:227" s="173" customFormat="1" ht="11.25" hidden="1" customHeight="1">
      <c r="A872" s="97" t="s">
        <v>2409</v>
      </c>
      <c r="B872" s="97"/>
      <c r="C872" s="117" t="s">
        <v>489</v>
      </c>
      <c r="D872" s="139" t="s">
        <v>488</v>
      </c>
      <c r="E872" s="60">
        <v>-232.12</v>
      </c>
      <c r="F872" s="220"/>
      <c r="G872" s="220"/>
      <c r="H872" s="220"/>
      <c r="I872" s="220"/>
      <c r="J872" s="181"/>
      <c r="K872" s="181"/>
      <c r="L872" s="181"/>
      <c r="M872" s="181"/>
      <c r="N872" s="181"/>
      <c r="O872" s="181"/>
      <c r="P872" s="181"/>
      <c r="Q872" s="181"/>
      <c r="R872" s="181"/>
      <c r="S872" s="181"/>
      <c r="T872" s="181"/>
      <c r="U872" s="181"/>
      <c r="V872" s="181"/>
      <c r="W872" s="181"/>
      <c r="X872" s="181"/>
      <c r="Y872" s="181"/>
      <c r="Z872" s="181"/>
      <c r="AA872" s="181"/>
      <c r="AB872" s="181"/>
      <c r="AC872" s="181"/>
      <c r="AD872" s="181"/>
      <c r="AE872" s="181"/>
      <c r="AF872" s="181"/>
      <c r="AG872" s="181"/>
      <c r="AH872" s="181"/>
      <c r="AI872" s="181"/>
      <c r="AJ872" s="181"/>
      <c r="AK872" s="181"/>
      <c r="AL872" s="181"/>
      <c r="AM872" s="181"/>
      <c r="AN872" s="181"/>
      <c r="AO872" s="181"/>
      <c r="AP872" s="181"/>
      <c r="AQ872" s="181"/>
      <c r="AR872" s="181"/>
      <c r="AS872" s="181"/>
      <c r="AT872" s="181"/>
      <c r="AU872" s="181"/>
      <c r="AV872" s="181"/>
      <c r="AW872" s="181"/>
      <c r="AX872" s="181"/>
      <c r="AY872" s="181"/>
      <c r="AZ872" s="181"/>
      <c r="BA872" s="181"/>
      <c r="BB872" s="181"/>
      <c r="BC872" s="181"/>
      <c r="BD872" s="181"/>
      <c r="BE872" s="181"/>
      <c r="BF872" s="181"/>
      <c r="BG872" s="181"/>
      <c r="BH872" s="181"/>
      <c r="BI872" s="181"/>
      <c r="BJ872" s="181"/>
      <c r="BK872" s="181"/>
      <c r="BL872" s="181"/>
      <c r="BM872" s="181"/>
      <c r="BN872" s="181"/>
      <c r="BO872" s="181"/>
      <c r="BP872" s="181"/>
      <c r="BQ872" s="181"/>
      <c r="BR872" s="181"/>
      <c r="BS872" s="181"/>
      <c r="BT872" s="181"/>
      <c r="BU872" s="181"/>
      <c r="BV872" s="181"/>
      <c r="BW872" s="181"/>
      <c r="BX872" s="181"/>
      <c r="BY872" s="181"/>
      <c r="BZ872" s="181"/>
      <c r="CA872" s="181"/>
      <c r="CB872" s="181"/>
      <c r="CC872" s="181"/>
      <c r="CD872" s="181"/>
      <c r="CE872" s="181"/>
      <c r="CF872" s="181"/>
      <c r="CG872" s="181"/>
      <c r="CH872" s="181"/>
      <c r="CI872" s="181"/>
      <c r="CJ872" s="181"/>
      <c r="CK872" s="181"/>
      <c r="CL872" s="181"/>
      <c r="CM872" s="181"/>
      <c r="CN872" s="181"/>
      <c r="CO872" s="181"/>
      <c r="CP872" s="181"/>
      <c r="CQ872" s="181"/>
      <c r="CR872" s="181"/>
      <c r="CS872" s="181"/>
      <c r="CT872" s="181"/>
      <c r="CU872" s="181"/>
      <c r="CV872" s="181"/>
      <c r="CW872" s="181"/>
      <c r="CX872" s="181"/>
      <c r="CY872" s="181"/>
      <c r="CZ872" s="181"/>
      <c r="DA872" s="181"/>
      <c r="DB872" s="181"/>
      <c r="DC872" s="181"/>
      <c r="DD872" s="181"/>
      <c r="DE872" s="181"/>
      <c r="DF872" s="181"/>
      <c r="DG872" s="181"/>
      <c r="DH872" s="181"/>
      <c r="DI872" s="181"/>
      <c r="DJ872" s="181"/>
      <c r="DK872" s="181"/>
      <c r="DL872" s="181"/>
      <c r="DM872" s="181"/>
      <c r="DN872" s="181"/>
      <c r="DO872" s="181"/>
      <c r="DP872" s="181"/>
      <c r="DQ872" s="181"/>
      <c r="DR872" s="181"/>
      <c r="DS872" s="181"/>
      <c r="DT872" s="181"/>
      <c r="DU872" s="181"/>
      <c r="DV872" s="181"/>
      <c r="DW872" s="181"/>
      <c r="DX872" s="181"/>
      <c r="DY872" s="181"/>
      <c r="DZ872" s="181"/>
      <c r="EA872" s="181"/>
      <c r="EB872" s="181"/>
      <c r="EC872" s="181"/>
      <c r="ED872" s="181"/>
      <c r="EE872" s="181"/>
      <c r="EF872" s="181"/>
      <c r="EG872" s="181"/>
      <c r="EH872" s="181"/>
      <c r="EI872" s="181"/>
      <c r="EJ872" s="181"/>
      <c r="EK872" s="181"/>
      <c r="EL872" s="181"/>
      <c r="EM872" s="181"/>
      <c r="EN872" s="181"/>
      <c r="EO872" s="181"/>
      <c r="EP872" s="181"/>
      <c r="EQ872" s="181"/>
      <c r="ER872" s="181"/>
      <c r="ES872" s="181"/>
      <c r="ET872" s="181"/>
      <c r="EU872" s="181"/>
      <c r="EV872" s="181"/>
      <c r="EW872" s="181"/>
      <c r="EX872" s="181"/>
      <c r="EY872" s="181"/>
      <c r="EZ872" s="181"/>
      <c r="FA872" s="181"/>
      <c r="FB872" s="181"/>
      <c r="FC872" s="181"/>
      <c r="FD872" s="181"/>
      <c r="FE872" s="181"/>
      <c r="FF872" s="181"/>
      <c r="FG872" s="181"/>
      <c r="FH872" s="181"/>
      <c r="FI872" s="181"/>
      <c r="FJ872" s="181"/>
      <c r="FK872" s="181"/>
      <c r="FL872" s="181"/>
      <c r="FM872" s="181"/>
      <c r="FN872" s="181"/>
      <c r="FO872" s="181"/>
      <c r="FP872" s="181"/>
      <c r="FQ872" s="181"/>
      <c r="FR872" s="181"/>
      <c r="FS872" s="181"/>
      <c r="FT872" s="181"/>
      <c r="FU872" s="181"/>
      <c r="FV872" s="181"/>
      <c r="FW872" s="181"/>
      <c r="FX872" s="181"/>
      <c r="FY872" s="181"/>
      <c r="FZ872" s="181"/>
      <c r="GA872" s="181"/>
      <c r="GB872" s="181"/>
      <c r="GC872" s="181"/>
      <c r="GD872" s="181"/>
      <c r="GE872" s="181"/>
      <c r="GF872" s="181"/>
      <c r="GG872" s="181"/>
      <c r="GH872" s="181"/>
      <c r="GI872" s="181"/>
      <c r="GJ872" s="181"/>
      <c r="GK872" s="181"/>
      <c r="GL872" s="181"/>
      <c r="GM872" s="181"/>
      <c r="GN872" s="181"/>
      <c r="GO872" s="181"/>
      <c r="GP872" s="181"/>
      <c r="GQ872" s="181"/>
      <c r="GR872" s="181"/>
      <c r="GS872" s="181"/>
      <c r="GT872" s="181"/>
      <c r="GU872" s="181"/>
      <c r="GV872" s="181"/>
      <c r="GW872" s="181"/>
      <c r="GX872" s="181"/>
      <c r="GY872" s="181"/>
      <c r="GZ872" s="181"/>
      <c r="HA872" s="181"/>
      <c r="HB872" s="181"/>
      <c r="HC872" s="181"/>
      <c r="HD872" s="181"/>
      <c r="HE872" s="181"/>
      <c r="HF872" s="181"/>
      <c r="HG872" s="181"/>
      <c r="HH872" s="181"/>
      <c r="HI872" s="181"/>
      <c r="HJ872" s="181"/>
      <c r="HK872" s="181"/>
      <c r="HL872" s="181"/>
      <c r="HM872" s="181"/>
      <c r="HN872" s="181"/>
      <c r="HO872" s="181"/>
      <c r="HP872" s="181"/>
      <c r="HQ872" s="181"/>
      <c r="HR872" s="181"/>
      <c r="HS872" s="181"/>
    </row>
    <row r="873" spans="1:227" s="173" customFormat="1" ht="11.25" hidden="1" customHeight="1">
      <c r="A873" s="97" t="s">
        <v>2458</v>
      </c>
      <c r="B873" s="97"/>
      <c r="C873" s="117" t="s">
        <v>2459</v>
      </c>
      <c r="D873" s="139" t="s">
        <v>564</v>
      </c>
      <c r="E873" s="60">
        <v>-675.88</v>
      </c>
      <c r="F873" s="220"/>
      <c r="G873" s="220"/>
      <c r="H873" s="220"/>
      <c r="I873" s="220"/>
      <c r="J873" s="181"/>
      <c r="K873" s="181"/>
      <c r="L873" s="181"/>
      <c r="M873" s="181"/>
      <c r="N873" s="181"/>
      <c r="O873" s="181"/>
      <c r="P873" s="181"/>
      <c r="Q873" s="181"/>
      <c r="R873" s="181"/>
      <c r="S873" s="181"/>
      <c r="T873" s="181"/>
      <c r="U873" s="181"/>
      <c r="V873" s="181"/>
      <c r="W873" s="181"/>
      <c r="X873" s="181"/>
      <c r="Y873" s="181"/>
      <c r="Z873" s="181"/>
      <c r="AA873" s="181"/>
      <c r="AB873" s="181"/>
      <c r="AC873" s="181"/>
      <c r="AD873" s="181"/>
      <c r="AE873" s="181"/>
      <c r="AF873" s="181"/>
      <c r="AG873" s="181"/>
      <c r="AH873" s="181"/>
      <c r="AI873" s="181"/>
      <c r="AJ873" s="181"/>
      <c r="AK873" s="181"/>
      <c r="AL873" s="181"/>
      <c r="AM873" s="181"/>
      <c r="AN873" s="181"/>
      <c r="AO873" s="181"/>
      <c r="AP873" s="181"/>
      <c r="AQ873" s="181"/>
      <c r="AR873" s="181"/>
      <c r="AS873" s="181"/>
      <c r="AT873" s="181"/>
      <c r="AU873" s="181"/>
      <c r="AV873" s="181"/>
      <c r="AW873" s="181"/>
      <c r="AX873" s="181"/>
      <c r="AY873" s="181"/>
      <c r="AZ873" s="181"/>
      <c r="BA873" s="181"/>
      <c r="BB873" s="181"/>
      <c r="BC873" s="181"/>
      <c r="BD873" s="181"/>
      <c r="BE873" s="181"/>
      <c r="BF873" s="181"/>
      <c r="BG873" s="181"/>
      <c r="BH873" s="181"/>
      <c r="BI873" s="181"/>
      <c r="BJ873" s="181"/>
      <c r="BK873" s="181"/>
      <c r="BL873" s="181"/>
      <c r="BM873" s="181"/>
      <c r="BN873" s="181"/>
      <c r="BO873" s="181"/>
      <c r="BP873" s="181"/>
      <c r="BQ873" s="181"/>
      <c r="BR873" s="181"/>
      <c r="BS873" s="181"/>
      <c r="BT873" s="181"/>
      <c r="BU873" s="181"/>
      <c r="BV873" s="181"/>
      <c r="BW873" s="181"/>
      <c r="BX873" s="181"/>
      <c r="BY873" s="181"/>
      <c r="BZ873" s="181"/>
      <c r="CA873" s="181"/>
      <c r="CB873" s="181"/>
      <c r="CC873" s="181"/>
      <c r="CD873" s="181"/>
      <c r="CE873" s="181"/>
      <c r="CF873" s="181"/>
      <c r="CG873" s="181"/>
      <c r="CH873" s="181"/>
      <c r="CI873" s="181"/>
      <c r="CJ873" s="181"/>
      <c r="CK873" s="181"/>
      <c r="CL873" s="181"/>
      <c r="CM873" s="181"/>
      <c r="CN873" s="181"/>
      <c r="CO873" s="181"/>
      <c r="CP873" s="181"/>
      <c r="CQ873" s="181"/>
      <c r="CR873" s="181"/>
      <c r="CS873" s="181"/>
      <c r="CT873" s="181"/>
      <c r="CU873" s="181"/>
      <c r="CV873" s="181"/>
      <c r="CW873" s="181"/>
      <c r="CX873" s="181"/>
      <c r="CY873" s="181"/>
      <c r="CZ873" s="181"/>
      <c r="DA873" s="181"/>
      <c r="DB873" s="181"/>
      <c r="DC873" s="181"/>
      <c r="DD873" s="181"/>
      <c r="DE873" s="181"/>
      <c r="DF873" s="181"/>
      <c r="DG873" s="181"/>
      <c r="DH873" s="181"/>
      <c r="DI873" s="181"/>
      <c r="DJ873" s="181"/>
      <c r="DK873" s="181"/>
      <c r="DL873" s="181"/>
      <c r="DM873" s="181"/>
      <c r="DN873" s="181"/>
      <c r="DO873" s="181"/>
      <c r="DP873" s="181"/>
      <c r="DQ873" s="181"/>
      <c r="DR873" s="181"/>
      <c r="DS873" s="181"/>
      <c r="DT873" s="181"/>
      <c r="DU873" s="181"/>
      <c r="DV873" s="181"/>
      <c r="DW873" s="181"/>
      <c r="DX873" s="181"/>
      <c r="DY873" s="181"/>
      <c r="DZ873" s="181"/>
      <c r="EA873" s="181"/>
      <c r="EB873" s="181"/>
      <c r="EC873" s="181"/>
      <c r="ED873" s="181"/>
      <c r="EE873" s="181"/>
      <c r="EF873" s="181"/>
      <c r="EG873" s="181"/>
      <c r="EH873" s="181"/>
      <c r="EI873" s="181"/>
      <c r="EJ873" s="181"/>
      <c r="EK873" s="181"/>
      <c r="EL873" s="181"/>
      <c r="EM873" s="181"/>
      <c r="EN873" s="181"/>
      <c r="EO873" s="181"/>
      <c r="EP873" s="181"/>
      <c r="EQ873" s="181"/>
      <c r="ER873" s="181"/>
      <c r="ES873" s="181"/>
      <c r="ET873" s="181"/>
      <c r="EU873" s="181"/>
      <c r="EV873" s="181"/>
      <c r="EW873" s="181"/>
      <c r="EX873" s="181"/>
      <c r="EY873" s="181"/>
      <c r="EZ873" s="181"/>
      <c r="FA873" s="181"/>
      <c r="FB873" s="181"/>
      <c r="FC873" s="181"/>
      <c r="FD873" s="181"/>
      <c r="FE873" s="181"/>
      <c r="FF873" s="181"/>
      <c r="FG873" s="181"/>
      <c r="FH873" s="181"/>
      <c r="FI873" s="181"/>
      <c r="FJ873" s="181"/>
      <c r="FK873" s="181"/>
      <c r="FL873" s="181"/>
      <c r="FM873" s="181"/>
      <c r="FN873" s="181"/>
      <c r="FO873" s="181"/>
      <c r="FP873" s="181"/>
      <c r="FQ873" s="181"/>
      <c r="FR873" s="181"/>
      <c r="FS873" s="181"/>
      <c r="FT873" s="181"/>
      <c r="FU873" s="181"/>
      <c r="FV873" s="181"/>
      <c r="FW873" s="181"/>
      <c r="FX873" s="181"/>
      <c r="FY873" s="181"/>
      <c r="FZ873" s="181"/>
      <c r="GA873" s="181"/>
      <c r="GB873" s="181"/>
      <c r="GC873" s="181"/>
      <c r="GD873" s="181"/>
      <c r="GE873" s="181"/>
      <c r="GF873" s="181"/>
      <c r="GG873" s="181"/>
      <c r="GH873" s="181"/>
      <c r="GI873" s="181"/>
      <c r="GJ873" s="181"/>
      <c r="GK873" s="181"/>
      <c r="GL873" s="181"/>
      <c r="GM873" s="181"/>
      <c r="GN873" s="181"/>
      <c r="GO873" s="181"/>
      <c r="GP873" s="181"/>
      <c r="GQ873" s="181"/>
      <c r="GR873" s="181"/>
      <c r="GS873" s="181"/>
      <c r="GT873" s="181"/>
      <c r="GU873" s="181"/>
      <c r="GV873" s="181"/>
      <c r="GW873" s="181"/>
      <c r="GX873" s="181"/>
      <c r="GY873" s="181"/>
      <c r="GZ873" s="181"/>
      <c r="HA873" s="181"/>
      <c r="HB873" s="181"/>
      <c r="HC873" s="181"/>
      <c r="HD873" s="181"/>
      <c r="HE873" s="181"/>
      <c r="HF873" s="181"/>
      <c r="HG873" s="181"/>
      <c r="HH873" s="181"/>
      <c r="HI873" s="181"/>
      <c r="HJ873" s="181"/>
      <c r="HK873" s="181"/>
      <c r="HL873" s="181"/>
      <c r="HM873" s="181"/>
      <c r="HN873" s="181"/>
      <c r="HO873" s="181"/>
      <c r="HP873" s="181"/>
      <c r="HQ873" s="181"/>
      <c r="HR873" s="181"/>
      <c r="HS873" s="181"/>
    </row>
    <row r="874" spans="1:227" s="173" customFormat="1" ht="11.25" hidden="1" customHeight="1">
      <c r="A874" s="97" t="s">
        <v>2463</v>
      </c>
      <c r="B874" s="216"/>
      <c r="C874" s="97" t="s">
        <v>2464</v>
      </c>
      <c r="D874" s="98" t="s">
        <v>624</v>
      </c>
      <c r="E874" s="60">
        <v>-4385.33</v>
      </c>
      <c r="F874" s="220"/>
      <c r="G874" s="220"/>
      <c r="H874" s="220"/>
      <c r="I874" s="220"/>
      <c r="J874" s="181"/>
      <c r="K874" s="181"/>
      <c r="L874" s="181"/>
      <c r="M874" s="181"/>
      <c r="N874" s="181"/>
      <c r="O874" s="181"/>
      <c r="P874" s="181"/>
      <c r="Q874" s="181"/>
      <c r="R874" s="181"/>
      <c r="S874" s="181"/>
      <c r="T874" s="181"/>
      <c r="U874" s="181"/>
      <c r="V874" s="181"/>
      <c r="W874" s="181"/>
      <c r="X874" s="181"/>
      <c r="Y874" s="181"/>
      <c r="Z874" s="181"/>
      <c r="AA874" s="181"/>
      <c r="AB874" s="181"/>
      <c r="AC874" s="181"/>
      <c r="AD874" s="181"/>
      <c r="AE874" s="181"/>
      <c r="AF874" s="181"/>
      <c r="AG874" s="181"/>
      <c r="AH874" s="181"/>
      <c r="AI874" s="181"/>
      <c r="AJ874" s="181"/>
      <c r="AK874" s="181"/>
      <c r="AL874" s="181"/>
      <c r="AM874" s="181"/>
      <c r="AN874" s="181"/>
      <c r="AO874" s="181"/>
      <c r="AP874" s="181"/>
      <c r="AQ874" s="181"/>
      <c r="AR874" s="181"/>
      <c r="AS874" s="181"/>
      <c r="AT874" s="181"/>
      <c r="AU874" s="181"/>
      <c r="AV874" s="181"/>
      <c r="AW874" s="181"/>
      <c r="AX874" s="181"/>
      <c r="AY874" s="181"/>
      <c r="AZ874" s="181"/>
      <c r="BA874" s="181"/>
      <c r="BB874" s="181"/>
      <c r="BC874" s="181"/>
      <c r="BD874" s="181"/>
      <c r="BE874" s="181"/>
      <c r="BF874" s="181"/>
      <c r="BG874" s="181"/>
      <c r="BH874" s="181"/>
      <c r="BI874" s="181"/>
      <c r="BJ874" s="181"/>
      <c r="BK874" s="181"/>
      <c r="BL874" s="181"/>
      <c r="BM874" s="181"/>
      <c r="BN874" s="181"/>
      <c r="BO874" s="181"/>
      <c r="BP874" s="181"/>
      <c r="BQ874" s="181"/>
      <c r="BR874" s="181"/>
      <c r="BS874" s="181"/>
      <c r="BT874" s="181"/>
      <c r="BU874" s="181"/>
      <c r="BV874" s="181"/>
      <c r="BW874" s="181"/>
      <c r="BX874" s="181"/>
      <c r="BY874" s="181"/>
      <c r="BZ874" s="181"/>
      <c r="CA874" s="181"/>
      <c r="CB874" s="181"/>
      <c r="CC874" s="181"/>
      <c r="CD874" s="181"/>
      <c r="CE874" s="181"/>
      <c r="CF874" s="181"/>
      <c r="CG874" s="181"/>
      <c r="CH874" s="181"/>
      <c r="CI874" s="181"/>
      <c r="CJ874" s="181"/>
      <c r="CK874" s="181"/>
      <c r="CL874" s="181"/>
      <c r="CM874" s="181"/>
      <c r="CN874" s="181"/>
      <c r="CO874" s="181"/>
      <c r="CP874" s="181"/>
      <c r="CQ874" s="181"/>
      <c r="CR874" s="181"/>
      <c r="CS874" s="181"/>
      <c r="CT874" s="181"/>
      <c r="CU874" s="181"/>
      <c r="CV874" s="181"/>
      <c r="CW874" s="181"/>
      <c r="CX874" s="181"/>
      <c r="CY874" s="181"/>
      <c r="CZ874" s="181"/>
      <c r="DA874" s="181"/>
      <c r="DB874" s="181"/>
      <c r="DC874" s="181"/>
      <c r="DD874" s="181"/>
      <c r="DE874" s="181"/>
      <c r="DF874" s="181"/>
      <c r="DG874" s="181"/>
      <c r="DH874" s="181"/>
      <c r="DI874" s="181"/>
      <c r="DJ874" s="181"/>
      <c r="DK874" s="181"/>
      <c r="DL874" s="181"/>
      <c r="DM874" s="181"/>
      <c r="DN874" s="181"/>
      <c r="DO874" s="181"/>
      <c r="DP874" s="181"/>
      <c r="DQ874" s="181"/>
      <c r="DR874" s="181"/>
      <c r="DS874" s="181"/>
      <c r="DT874" s="181"/>
      <c r="DU874" s="181"/>
      <c r="DV874" s="181"/>
      <c r="DW874" s="181"/>
      <c r="DX874" s="181"/>
      <c r="DY874" s="181"/>
      <c r="DZ874" s="181"/>
      <c r="EA874" s="181"/>
      <c r="EB874" s="181"/>
      <c r="EC874" s="181"/>
      <c r="ED874" s="181"/>
      <c r="EE874" s="181"/>
      <c r="EF874" s="181"/>
      <c r="EG874" s="181"/>
      <c r="EH874" s="181"/>
      <c r="EI874" s="181"/>
      <c r="EJ874" s="181"/>
      <c r="EK874" s="181"/>
      <c r="EL874" s="181"/>
      <c r="EM874" s="181"/>
      <c r="EN874" s="181"/>
      <c r="EO874" s="181"/>
      <c r="EP874" s="181"/>
      <c r="EQ874" s="181"/>
      <c r="ER874" s="181"/>
      <c r="ES874" s="181"/>
      <c r="ET874" s="181"/>
      <c r="EU874" s="181"/>
      <c r="EV874" s="181"/>
      <c r="EW874" s="181"/>
      <c r="EX874" s="181"/>
      <c r="EY874" s="181"/>
      <c r="EZ874" s="181"/>
      <c r="FA874" s="181"/>
      <c r="FB874" s="181"/>
      <c r="FC874" s="181"/>
      <c r="FD874" s="181"/>
      <c r="FE874" s="181"/>
      <c r="FF874" s="181"/>
      <c r="FG874" s="181"/>
      <c r="FH874" s="181"/>
      <c r="FI874" s="181"/>
      <c r="FJ874" s="181"/>
      <c r="FK874" s="181"/>
      <c r="FL874" s="181"/>
      <c r="FM874" s="181"/>
      <c r="FN874" s="181"/>
      <c r="FO874" s="181"/>
      <c r="FP874" s="181"/>
      <c r="FQ874" s="181"/>
      <c r="FR874" s="181"/>
      <c r="FS874" s="181"/>
      <c r="FT874" s="181"/>
      <c r="FU874" s="181"/>
      <c r="FV874" s="181"/>
      <c r="FW874" s="181"/>
      <c r="FX874" s="181"/>
      <c r="FY874" s="181"/>
      <c r="FZ874" s="181"/>
      <c r="GA874" s="181"/>
      <c r="GB874" s="181"/>
      <c r="GC874" s="181"/>
      <c r="GD874" s="181"/>
      <c r="GE874" s="181"/>
      <c r="GF874" s="181"/>
      <c r="GG874" s="181"/>
      <c r="GH874" s="181"/>
      <c r="GI874" s="181"/>
      <c r="GJ874" s="181"/>
      <c r="GK874" s="181"/>
      <c r="GL874" s="181"/>
      <c r="GM874" s="181"/>
      <c r="GN874" s="181"/>
      <c r="GO874" s="181"/>
      <c r="GP874" s="181"/>
      <c r="GQ874" s="181"/>
      <c r="GR874" s="181"/>
      <c r="GS874" s="181"/>
      <c r="GT874" s="181"/>
      <c r="GU874" s="181"/>
      <c r="GV874" s="181"/>
      <c r="GW874" s="181"/>
      <c r="GX874" s="181"/>
      <c r="GY874" s="181"/>
      <c r="GZ874" s="181"/>
      <c r="HA874" s="181"/>
      <c r="HB874" s="181"/>
      <c r="HC874" s="181"/>
      <c r="HD874" s="181"/>
      <c r="HE874" s="181"/>
      <c r="HF874" s="181"/>
      <c r="HG874" s="181"/>
      <c r="HH874" s="181"/>
      <c r="HI874" s="181"/>
      <c r="HJ874" s="181"/>
      <c r="HK874" s="181"/>
      <c r="HL874" s="181"/>
      <c r="HM874" s="181"/>
      <c r="HN874" s="181"/>
      <c r="HO874" s="181"/>
      <c r="HP874" s="181"/>
      <c r="HQ874" s="181"/>
      <c r="HR874" s="181"/>
      <c r="HS874" s="181"/>
    </row>
    <row r="875" spans="1:227" s="173" customFormat="1" ht="11.25" hidden="1" customHeight="1">
      <c r="A875" s="97" t="s">
        <v>2465</v>
      </c>
      <c r="B875" s="216"/>
      <c r="C875" s="97" t="s">
        <v>634</v>
      </c>
      <c r="D875" s="98" t="s">
        <v>633</v>
      </c>
      <c r="E875" s="60">
        <v>-376.49</v>
      </c>
      <c r="F875" s="220"/>
      <c r="G875" s="220"/>
      <c r="H875" s="220"/>
      <c r="I875" s="220"/>
      <c r="J875" s="181"/>
      <c r="K875" s="181"/>
      <c r="L875" s="181"/>
      <c r="M875" s="181"/>
      <c r="N875" s="181"/>
      <c r="O875" s="181"/>
      <c r="P875" s="181"/>
      <c r="Q875" s="181"/>
      <c r="R875" s="181"/>
      <c r="S875" s="181"/>
      <c r="T875" s="181"/>
      <c r="U875" s="181"/>
      <c r="V875" s="181"/>
      <c r="W875" s="181"/>
      <c r="X875" s="181"/>
      <c r="Y875" s="181"/>
      <c r="Z875" s="181"/>
      <c r="AA875" s="181"/>
      <c r="AB875" s="181"/>
      <c r="AC875" s="181"/>
      <c r="AD875" s="181"/>
      <c r="AE875" s="181"/>
      <c r="AF875" s="181"/>
      <c r="AG875" s="181"/>
      <c r="AH875" s="181"/>
      <c r="AI875" s="181"/>
      <c r="AJ875" s="181"/>
      <c r="AK875" s="181"/>
      <c r="AL875" s="181"/>
      <c r="AM875" s="181"/>
      <c r="AN875" s="181"/>
      <c r="AO875" s="181"/>
      <c r="AP875" s="181"/>
      <c r="AQ875" s="181"/>
      <c r="AR875" s="181"/>
      <c r="AS875" s="181"/>
      <c r="AT875" s="181"/>
      <c r="AU875" s="181"/>
      <c r="AV875" s="181"/>
      <c r="AW875" s="181"/>
      <c r="AX875" s="181"/>
      <c r="AY875" s="181"/>
      <c r="AZ875" s="181"/>
      <c r="BA875" s="181"/>
      <c r="BB875" s="181"/>
      <c r="BC875" s="181"/>
      <c r="BD875" s="181"/>
      <c r="BE875" s="181"/>
      <c r="BF875" s="181"/>
      <c r="BG875" s="181"/>
      <c r="BH875" s="181"/>
      <c r="BI875" s="181"/>
      <c r="BJ875" s="181"/>
      <c r="BK875" s="181"/>
      <c r="BL875" s="181"/>
      <c r="BM875" s="181"/>
      <c r="BN875" s="181"/>
      <c r="BO875" s="181"/>
      <c r="BP875" s="181"/>
      <c r="BQ875" s="181"/>
      <c r="BR875" s="181"/>
      <c r="BS875" s="181"/>
      <c r="BT875" s="181"/>
      <c r="BU875" s="181"/>
      <c r="BV875" s="181"/>
      <c r="BW875" s="181"/>
      <c r="BX875" s="181"/>
      <c r="BY875" s="181"/>
      <c r="BZ875" s="181"/>
      <c r="CA875" s="181"/>
      <c r="CB875" s="181"/>
      <c r="CC875" s="181"/>
      <c r="CD875" s="181"/>
      <c r="CE875" s="181"/>
      <c r="CF875" s="181"/>
      <c r="CG875" s="181"/>
      <c r="CH875" s="181"/>
      <c r="CI875" s="181"/>
      <c r="CJ875" s="181"/>
      <c r="CK875" s="181"/>
      <c r="CL875" s="181"/>
      <c r="CM875" s="181"/>
      <c r="CN875" s="181"/>
      <c r="CO875" s="181"/>
      <c r="CP875" s="181"/>
      <c r="CQ875" s="181"/>
      <c r="CR875" s="181"/>
      <c r="CS875" s="181"/>
      <c r="CT875" s="181"/>
      <c r="CU875" s="181"/>
      <c r="CV875" s="181"/>
      <c r="CW875" s="181"/>
      <c r="CX875" s="181"/>
      <c r="CY875" s="181"/>
      <c r="CZ875" s="181"/>
      <c r="DA875" s="181"/>
      <c r="DB875" s="181"/>
      <c r="DC875" s="181"/>
      <c r="DD875" s="181"/>
      <c r="DE875" s="181"/>
      <c r="DF875" s="181"/>
      <c r="DG875" s="181"/>
      <c r="DH875" s="181"/>
      <c r="DI875" s="181"/>
      <c r="DJ875" s="181"/>
      <c r="DK875" s="181"/>
      <c r="DL875" s="181"/>
      <c r="DM875" s="181"/>
      <c r="DN875" s="181"/>
      <c r="DO875" s="181"/>
      <c r="DP875" s="181"/>
      <c r="DQ875" s="181"/>
      <c r="DR875" s="181"/>
      <c r="DS875" s="181"/>
      <c r="DT875" s="181"/>
      <c r="DU875" s="181"/>
      <c r="DV875" s="181"/>
      <c r="DW875" s="181"/>
      <c r="DX875" s="181"/>
      <c r="DY875" s="181"/>
      <c r="DZ875" s="181"/>
      <c r="EA875" s="181"/>
      <c r="EB875" s="181"/>
      <c r="EC875" s="181"/>
      <c r="ED875" s="181"/>
      <c r="EE875" s="181"/>
      <c r="EF875" s="181"/>
      <c r="EG875" s="181"/>
      <c r="EH875" s="181"/>
      <c r="EI875" s="181"/>
      <c r="EJ875" s="181"/>
      <c r="EK875" s="181"/>
      <c r="EL875" s="181"/>
      <c r="EM875" s="181"/>
      <c r="EN875" s="181"/>
      <c r="EO875" s="181"/>
      <c r="EP875" s="181"/>
      <c r="EQ875" s="181"/>
      <c r="ER875" s="181"/>
      <c r="ES875" s="181"/>
      <c r="ET875" s="181"/>
      <c r="EU875" s="181"/>
      <c r="EV875" s="181"/>
      <c r="EW875" s="181"/>
      <c r="EX875" s="181"/>
      <c r="EY875" s="181"/>
      <c r="EZ875" s="181"/>
      <c r="FA875" s="181"/>
      <c r="FB875" s="181"/>
      <c r="FC875" s="181"/>
      <c r="FD875" s="181"/>
      <c r="FE875" s="181"/>
      <c r="FF875" s="181"/>
      <c r="FG875" s="181"/>
      <c r="FH875" s="181"/>
      <c r="FI875" s="181"/>
      <c r="FJ875" s="181"/>
      <c r="FK875" s="181"/>
      <c r="FL875" s="181"/>
      <c r="FM875" s="181"/>
      <c r="FN875" s="181"/>
      <c r="FO875" s="181"/>
      <c r="FP875" s="181"/>
      <c r="FQ875" s="181"/>
      <c r="FR875" s="181"/>
      <c r="FS875" s="181"/>
      <c r="FT875" s="181"/>
      <c r="FU875" s="181"/>
      <c r="FV875" s="181"/>
      <c r="FW875" s="181"/>
      <c r="FX875" s="181"/>
      <c r="FY875" s="181"/>
      <c r="FZ875" s="181"/>
      <c r="GA875" s="181"/>
      <c r="GB875" s="181"/>
      <c r="GC875" s="181"/>
      <c r="GD875" s="181"/>
      <c r="GE875" s="181"/>
      <c r="GF875" s="181"/>
      <c r="GG875" s="181"/>
      <c r="GH875" s="181"/>
      <c r="GI875" s="181"/>
      <c r="GJ875" s="181"/>
      <c r="GK875" s="181"/>
      <c r="GL875" s="181"/>
      <c r="GM875" s="181"/>
      <c r="GN875" s="181"/>
      <c r="GO875" s="181"/>
      <c r="GP875" s="181"/>
      <c r="GQ875" s="181"/>
      <c r="GR875" s="181"/>
      <c r="GS875" s="181"/>
      <c r="GT875" s="181"/>
      <c r="GU875" s="181"/>
      <c r="GV875" s="181"/>
      <c r="GW875" s="181"/>
      <c r="GX875" s="181"/>
      <c r="GY875" s="181"/>
      <c r="GZ875" s="181"/>
      <c r="HA875" s="181"/>
      <c r="HB875" s="181"/>
      <c r="HC875" s="181"/>
      <c r="HD875" s="181"/>
      <c r="HE875" s="181"/>
      <c r="HF875" s="181"/>
      <c r="HG875" s="181"/>
      <c r="HH875" s="181"/>
      <c r="HI875" s="181"/>
      <c r="HJ875" s="181"/>
      <c r="HK875" s="181"/>
      <c r="HL875" s="181"/>
      <c r="HM875" s="181"/>
      <c r="HN875" s="181"/>
      <c r="HO875" s="181"/>
      <c r="HP875" s="181"/>
      <c r="HQ875" s="181"/>
      <c r="HR875" s="181"/>
      <c r="HS875" s="181"/>
    </row>
    <row r="876" spans="1:227" s="173" customFormat="1" ht="11.25" hidden="1" customHeight="1">
      <c r="A876" s="97" t="s">
        <v>2476</v>
      </c>
      <c r="B876" s="216"/>
      <c r="C876" s="97" t="s">
        <v>2477</v>
      </c>
      <c r="D876" s="98" t="s">
        <v>1626</v>
      </c>
      <c r="E876" s="60">
        <v>-2545.2399999999998</v>
      </c>
      <c r="F876" s="220"/>
      <c r="G876" s="220"/>
      <c r="H876" s="220"/>
      <c r="I876" s="220"/>
      <c r="J876" s="181"/>
      <c r="K876" s="181"/>
      <c r="L876" s="181"/>
      <c r="M876" s="181"/>
      <c r="N876" s="181"/>
      <c r="O876" s="181"/>
      <c r="P876" s="181"/>
      <c r="Q876" s="181"/>
      <c r="R876" s="181"/>
      <c r="S876" s="181"/>
      <c r="T876" s="181"/>
      <c r="U876" s="181"/>
      <c r="V876" s="181"/>
      <c r="W876" s="181"/>
      <c r="X876" s="181"/>
      <c r="Y876" s="181"/>
      <c r="Z876" s="181"/>
      <c r="AA876" s="181"/>
      <c r="AB876" s="181"/>
      <c r="AC876" s="181"/>
      <c r="AD876" s="181"/>
      <c r="AE876" s="181"/>
      <c r="AF876" s="181"/>
      <c r="AG876" s="181"/>
      <c r="AH876" s="181"/>
      <c r="AI876" s="181"/>
      <c r="AJ876" s="181"/>
      <c r="AK876" s="181"/>
      <c r="AL876" s="181"/>
      <c r="AM876" s="181"/>
      <c r="AN876" s="181"/>
      <c r="AO876" s="181"/>
      <c r="AP876" s="181"/>
      <c r="AQ876" s="181"/>
      <c r="AR876" s="181"/>
      <c r="AS876" s="181"/>
      <c r="AT876" s="181"/>
      <c r="AU876" s="181"/>
      <c r="AV876" s="181"/>
      <c r="AW876" s="181"/>
      <c r="AX876" s="181"/>
      <c r="AY876" s="181"/>
      <c r="AZ876" s="181"/>
      <c r="BA876" s="181"/>
      <c r="BB876" s="181"/>
      <c r="BC876" s="181"/>
      <c r="BD876" s="181"/>
      <c r="BE876" s="181"/>
      <c r="BF876" s="181"/>
      <c r="BG876" s="181"/>
      <c r="BH876" s="181"/>
      <c r="BI876" s="181"/>
      <c r="BJ876" s="181"/>
      <c r="BK876" s="181"/>
      <c r="BL876" s="181"/>
      <c r="BM876" s="181"/>
      <c r="BN876" s="181"/>
      <c r="BO876" s="181"/>
      <c r="BP876" s="181"/>
      <c r="BQ876" s="181"/>
      <c r="BR876" s="181"/>
      <c r="BS876" s="181"/>
      <c r="BT876" s="181"/>
      <c r="BU876" s="181"/>
      <c r="BV876" s="181"/>
      <c r="BW876" s="181"/>
      <c r="BX876" s="181"/>
      <c r="BY876" s="181"/>
      <c r="BZ876" s="181"/>
      <c r="CA876" s="181"/>
      <c r="CB876" s="181"/>
      <c r="CC876" s="181"/>
      <c r="CD876" s="181"/>
      <c r="CE876" s="181"/>
      <c r="CF876" s="181"/>
      <c r="CG876" s="181"/>
      <c r="CH876" s="181"/>
      <c r="CI876" s="181"/>
      <c r="CJ876" s="181"/>
      <c r="CK876" s="181"/>
      <c r="CL876" s="181"/>
      <c r="CM876" s="181"/>
      <c r="CN876" s="181"/>
      <c r="CO876" s="181"/>
      <c r="CP876" s="181"/>
      <c r="CQ876" s="181"/>
      <c r="CR876" s="181"/>
      <c r="CS876" s="181"/>
      <c r="CT876" s="181"/>
      <c r="CU876" s="181"/>
      <c r="CV876" s="181"/>
      <c r="CW876" s="181"/>
      <c r="CX876" s="181"/>
      <c r="CY876" s="181"/>
      <c r="CZ876" s="181"/>
      <c r="DA876" s="181"/>
      <c r="DB876" s="181"/>
      <c r="DC876" s="181"/>
      <c r="DD876" s="181"/>
      <c r="DE876" s="181"/>
      <c r="DF876" s="181"/>
      <c r="DG876" s="181"/>
      <c r="DH876" s="181"/>
      <c r="DI876" s="181"/>
      <c r="DJ876" s="181"/>
      <c r="DK876" s="181"/>
      <c r="DL876" s="181"/>
      <c r="DM876" s="181"/>
      <c r="DN876" s="181"/>
      <c r="DO876" s="181"/>
      <c r="DP876" s="181"/>
      <c r="DQ876" s="181"/>
      <c r="DR876" s="181"/>
      <c r="DS876" s="181"/>
      <c r="DT876" s="181"/>
      <c r="DU876" s="181"/>
      <c r="DV876" s="181"/>
      <c r="DW876" s="181"/>
      <c r="DX876" s="181"/>
      <c r="DY876" s="181"/>
      <c r="DZ876" s="181"/>
      <c r="EA876" s="181"/>
      <c r="EB876" s="181"/>
      <c r="EC876" s="181"/>
      <c r="ED876" s="181"/>
      <c r="EE876" s="181"/>
      <c r="EF876" s="181"/>
      <c r="EG876" s="181"/>
      <c r="EH876" s="181"/>
      <c r="EI876" s="181"/>
      <c r="EJ876" s="181"/>
      <c r="EK876" s="181"/>
      <c r="EL876" s="181"/>
      <c r="EM876" s="181"/>
      <c r="EN876" s="181"/>
      <c r="EO876" s="181"/>
      <c r="EP876" s="181"/>
      <c r="EQ876" s="181"/>
      <c r="ER876" s="181"/>
      <c r="ES876" s="181"/>
      <c r="ET876" s="181"/>
      <c r="EU876" s="181"/>
      <c r="EV876" s="181"/>
      <c r="EW876" s="181"/>
      <c r="EX876" s="181"/>
      <c r="EY876" s="181"/>
      <c r="EZ876" s="181"/>
      <c r="FA876" s="181"/>
      <c r="FB876" s="181"/>
      <c r="FC876" s="181"/>
      <c r="FD876" s="181"/>
      <c r="FE876" s="181"/>
      <c r="FF876" s="181"/>
      <c r="FG876" s="181"/>
      <c r="FH876" s="181"/>
      <c r="FI876" s="181"/>
      <c r="FJ876" s="181"/>
      <c r="FK876" s="181"/>
      <c r="FL876" s="181"/>
      <c r="FM876" s="181"/>
      <c r="FN876" s="181"/>
      <c r="FO876" s="181"/>
      <c r="FP876" s="181"/>
      <c r="FQ876" s="181"/>
      <c r="FR876" s="181"/>
      <c r="FS876" s="181"/>
      <c r="FT876" s="181"/>
      <c r="FU876" s="181"/>
      <c r="FV876" s="181"/>
      <c r="FW876" s="181"/>
      <c r="FX876" s="181"/>
      <c r="FY876" s="181"/>
      <c r="FZ876" s="181"/>
      <c r="GA876" s="181"/>
      <c r="GB876" s="181"/>
      <c r="GC876" s="181"/>
      <c r="GD876" s="181"/>
      <c r="GE876" s="181"/>
      <c r="GF876" s="181"/>
      <c r="GG876" s="181"/>
      <c r="GH876" s="181"/>
      <c r="GI876" s="181"/>
      <c r="GJ876" s="181"/>
      <c r="GK876" s="181"/>
      <c r="GL876" s="181"/>
      <c r="GM876" s="181"/>
      <c r="GN876" s="181"/>
      <c r="GO876" s="181"/>
      <c r="GP876" s="181"/>
      <c r="GQ876" s="181"/>
      <c r="GR876" s="181"/>
      <c r="GS876" s="181"/>
      <c r="GT876" s="181"/>
      <c r="GU876" s="181"/>
      <c r="GV876" s="181"/>
      <c r="GW876" s="181"/>
      <c r="GX876" s="181"/>
      <c r="GY876" s="181"/>
      <c r="GZ876" s="181"/>
      <c r="HA876" s="181"/>
      <c r="HB876" s="181"/>
      <c r="HC876" s="181"/>
      <c r="HD876" s="181"/>
      <c r="HE876" s="181"/>
      <c r="HF876" s="181"/>
      <c r="HG876" s="181"/>
      <c r="HH876" s="181"/>
      <c r="HI876" s="181"/>
      <c r="HJ876" s="181"/>
      <c r="HK876" s="181"/>
      <c r="HL876" s="181"/>
      <c r="HM876" s="181"/>
      <c r="HN876" s="181"/>
      <c r="HO876" s="181"/>
      <c r="HP876" s="181"/>
      <c r="HQ876" s="181"/>
      <c r="HR876" s="181"/>
      <c r="HS876" s="181"/>
    </row>
    <row r="877" spans="1:227" s="173" customFormat="1" ht="11.25" hidden="1" customHeight="1">
      <c r="A877" s="97" t="s">
        <v>2483</v>
      </c>
      <c r="B877" s="216"/>
      <c r="C877" s="97" t="s">
        <v>2484</v>
      </c>
      <c r="D877" s="98" t="s">
        <v>1650</v>
      </c>
      <c r="E877" s="60">
        <v>-484.34</v>
      </c>
      <c r="F877" s="220"/>
      <c r="G877" s="220"/>
      <c r="H877" s="220"/>
      <c r="I877" s="220"/>
      <c r="J877" s="181"/>
      <c r="K877" s="181"/>
      <c r="L877" s="181"/>
      <c r="M877" s="181"/>
      <c r="N877" s="181"/>
      <c r="O877" s="181"/>
      <c r="P877" s="181"/>
      <c r="Q877" s="181"/>
      <c r="R877" s="181"/>
      <c r="S877" s="181"/>
      <c r="T877" s="181"/>
      <c r="U877" s="181"/>
      <c r="V877" s="181"/>
      <c r="W877" s="181"/>
      <c r="X877" s="181"/>
      <c r="Y877" s="181"/>
      <c r="Z877" s="181"/>
      <c r="AA877" s="181"/>
      <c r="AB877" s="181"/>
      <c r="AC877" s="181"/>
      <c r="AD877" s="181"/>
      <c r="AE877" s="181"/>
      <c r="AF877" s="181"/>
      <c r="AG877" s="181"/>
      <c r="AH877" s="181"/>
      <c r="AI877" s="181"/>
      <c r="AJ877" s="181"/>
      <c r="AK877" s="181"/>
      <c r="AL877" s="181"/>
      <c r="AM877" s="181"/>
      <c r="AN877" s="181"/>
      <c r="AO877" s="181"/>
      <c r="AP877" s="181"/>
      <c r="AQ877" s="181"/>
      <c r="AR877" s="181"/>
      <c r="AS877" s="181"/>
      <c r="AT877" s="181"/>
      <c r="AU877" s="181"/>
      <c r="AV877" s="181"/>
      <c r="AW877" s="181"/>
      <c r="AX877" s="181"/>
      <c r="AY877" s="181"/>
      <c r="AZ877" s="181"/>
      <c r="BA877" s="181"/>
      <c r="BB877" s="181"/>
      <c r="BC877" s="181"/>
      <c r="BD877" s="181"/>
      <c r="BE877" s="181"/>
      <c r="BF877" s="181"/>
      <c r="BG877" s="181"/>
      <c r="BH877" s="181"/>
      <c r="BI877" s="181"/>
      <c r="BJ877" s="181"/>
      <c r="BK877" s="181"/>
      <c r="BL877" s="181"/>
      <c r="BM877" s="181"/>
      <c r="BN877" s="181"/>
      <c r="BO877" s="181"/>
      <c r="BP877" s="181"/>
      <c r="BQ877" s="181"/>
      <c r="BR877" s="181"/>
      <c r="BS877" s="181"/>
      <c r="BT877" s="181"/>
      <c r="BU877" s="181"/>
      <c r="BV877" s="181"/>
      <c r="BW877" s="181"/>
      <c r="BX877" s="181"/>
      <c r="BY877" s="181"/>
      <c r="BZ877" s="181"/>
      <c r="CA877" s="181"/>
      <c r="CB877" s="181"/>
      <c r="CC877" s="181"/>
      <c r="CD877" s="181"/>
      <c r="CE877" s="181"/>
      <c r="CF877" s="181"/>
      <c r="CG877" s="181"/>
      <c r="CH877" s="181"/>
      <c r="CI877" s="181"/>
      <c r="CJ877" s="181"/>
      <c r="CK877" s="181"/>
      <c r="CL877" s="181"/>
      <c r="CM877" s="181"/>
      <c r="CN877" s="181"/>
      <c r="CO877" s="181"/>
      <c r="CP877" s="181"/>
      <c r="CQ877" s="181"/>
      <c r="CR877" s="181"/>
      <c r="CS877" s="181"/>
      <c r="CT877" s="181"/>
      <c r="CU877" s="181"/>
      <c r="CV877" s="181"/>
      <c r="CW877" s="181"/>
      <c r="CX877" s="181"/>
      <c r="CY877" s="181"/>
      <c r="CZ877" s="181"/>
      <c r="DA877" s="181"/>
      <c r="DB877" s="181"/>
      <c r="DC877" s="181"/>
      <c r="DD877" s="181"/>
      <c r="DE877" s="181"/>
      <c r="DF877" s="181"/>
      <c r="DG877" s="181"/>
      <c r="DH877" s="181"/>
      <c r="DI877" s="181"/>
      <c r="DJ877" s="181"/>
      <c r="DK877" s="181"/>
      <c r="DL877" s="181"/>
      <c r="DM877" s="181"/>
      <c r="DN877" s="181"/>
      <c r="DO877" s="181"/>
      <c r="DP877" s="181"/>
      <c r="DQ877" s="181"/>
      <c r="DR877" s="181"/>
      <c r="DS877" s="181"/>
      <c r="DT877" s="181"/>
      <c r="DU877" s="181"/>
      <c r="DV877" s="181"/>
      <c r="DW877" s="181"/>
      <c r="DX877" s="181"/>
      <c r="DY877" s="181"/>
      <c r="DZ877" s="181"/>
      <c r="EA877" s="181"/>
      <c r="EB877" s="181"/>
      <c r="EC877" s="181"/>
      <c r="ED877" s="181"/>
      <c r="EE877" s="181"/>
      <c r="EF877" s="181"/>
      <c r="EG877" s="181"/>
      <c r="EH877" s="181"/>
      <c r="EI877" s="181"/>
      <c r="EJ877" s="181"/>
      <c r="EK877" s="181"/>
      <c r="EL877" s="181"/>
      <c r="EM877" s="181"/>
      <c r="EN877" s="181"/>
      <c r="EO877" s="181"/>
      <c r="EP877" s="181"/>
      <c r="EQ877" s="181"/>
      <c r="ER877" s="181"/>
      <c r="ES877" s="181"/>
      <c r="ET877" s="181"/>
      <c r="EU877" s="181"/>
      <c r="EV877" s="181"/>
      <c r="EW877" s="181"/>
      <c r="EX877" s="181"/>
      <c r="EY877" s="181"/>
      <c r="EZ877" s="181"/>
      <c r="FA877" s="181"/>
      <c r="FB877" s="181"/>
      <c r="FC877" s="181"/>
      <c r="FD877" s="181"/>
      <c r="FE877" s="181"/>
      <c r="FF877" s="181"/>
      <c r="FG877" s="181"/>
      <c r="FH877" s="181"/>
      <c r="FI877" s="181"/>
      <c r="FJ877" s="181"/>
      <c r="FK877" s="181"/>
      <c r="FL877" s="181"/>
      <c r="FM877" s="181"/>
      <c r="FN877" s="181"/>
      <c r="FO877" s="181"/>
      <c r="FP877" s="181"/>
      <c r="FQ877" s="181"/>
      <c r="FR877" s="181"/>
      <c r="FS877" s="181"/>
      <c r="FT877" s="181"/>
      <c r="FU877" s="181"/>
      <c r="FV877" s="181"/>
      <c r="FW877" s="181"/>
      <c r="FX877" s="181"/>
      <c r="FY877" s="181"/>
      <c r="FZ877" s="181"/>
      <c r="GA877" s="181"/>
      <c r="GB877" s="181"/>
      <c r="GC877" s="181"/>
      <c r="GD877" s="181"/>
      <c r="GE877" s="181"/>
      <c r="GF877" s="181"/>
      <c r="GG877" s="181"/>
      <c r="GH877" s="181"/>
      <c r="GI877" s="181"/>
      <c r="GJ877" s="181"/>
      <c r="GK877" s="181"/>
      <c r="GL877" s="181"/>
      <c r="GM877" s="181"/>
      <c r="GN877" s="181"/>
      <c r="GO877" s="181"/>
      <c r="GP877" s="181"/>
      <c r="GQ877" s="181"/>
      <c r="GR877" s="181"/>
      <c r="GS877" s="181"/>
      <c r="GT877" s="181"/>
      <c r="GU877" s="181"/>
      <c r="GV877" s="181"/>
      <c r="GW877" s="181"/>
      <c r="GX877" s="181"/>
      <c r="GY877" s="181"/>
      <c r="GZ877" s="181"/>
      <c r="HA877" s="181"/>
      <c r="HB877" s="181"/>
      <c r="HC877" s="181"/>
      <c r="HD877" s="181"/>
      <c r="HE877" s="181"/>
      <c r="HF877" s="181"/>
      <c r="HG877" s="181"/>
      <c r="HH877" s="181"/>
      <c r="HI877" s="181"/>
      <c r="HJ877" s="181"/>
      <c r="HK877" s="181"/>
      <c r="HL877" s="181"/>
      <c r="HM877" s="181"/>
      <c r="HN877" s="181"/>
      <c r="HO877" s="181"/>
      <c r="HP877" s="181"/>
      <c r="HQ877" s="181"/>
      <c r="HR877" s="181"/>
      <c r="HS877" s="181"/>
    </row>
    <row r="878" spans="1:227" s="173" customFormat="1" ht="11.25" hidden="1" customHeight="1">
      <c r="A878" s="97" t="s">
        <v>2491</v>
      </c>
      <c r="B878" s="216"/>
      <c r="C878" s="97" t="s">
        <v>2492</v>
      </c>
      <c r="D878" s="98" t="s">
        <v>1614</v>
      </c>
      <c r="E878" s="60">
        <v>-2761.01</v>
      </c>
      <c r="F878" s="220"/>
      <c r="G878" s="220"/>
      <c r="H878" s="220"/>
      <c r="I878" s="220"/>
      <c r="J878" s="181"/>
      <c r="K878" s="181"/>
      <c r="L878" s="181"/>
      <c r="M878" s="181"/>
      <c r="N878" s="181"/>
      <c r="O878" s="181"/>
      <c r="P878" s="181"/>
      <c r="Q878" s="181"/>
      <c r="R878" s="181"/>
      <c r="S878" s="181"/>
      <c r="T878" s="181"/>
      <c r="U878" s="181"/>
      <c r="V878" s="181"/>
      <c r="W878" s="181"/>
      <c r="X878" s="181"/>
      <c r="Y878" s="181"/>
      <c r="Z878" s="181"/>
      <c r="AA878" s="181"/>
      <c r="AB878" s="181"/>
      <c r="AC878" s="181"/>
      <c r="AD878" s="181"/>
      <c r="AE878" s="181"/>
      <c r="AF878" s="181"/>
      <c r="AG878" s="181"/>
      <c r="AH878" s="181"/>
      <c r="AI878" s="181"/>
      <c r="AJ878" s="181"/>
      <c r="AK878" s="181"/>
      <c r="AL878" s="181"/>
      <c r="AM878" s="181"/>
      <c r="AN878" s="181"/>
      <c r="AO878" s="181"/>
      <c r="AP878" s="181"/>
      <c r="AQ878" s="181"/>
      <c r="AR878" s="181"/>
      <c r="AS878" s="181"/>
      <c r="AT878" s="181"/>
      <c r="AU878" s="181"/>
      <c r="AV878" s="181"/>
      <c r="AW878" s="181"/>
      <c r="AX878" s="181"/>
      <c r="AY878" s="181"/>
      <c r="AZ878" s="181"/>
      <c r="BA878" s="181"/>
      <c r="BB878" s="181"/>
      <c r="BC878" s="181"/>
      <c r="BD878" s="181"/>
      <c r="BE878" s="181"/>
      <c r="BF878" s="181"/>
      <c r="BG878" s="181"/>
      <c r="BH878" s="181"/>
      <c r="BI878" s="181"/>
      <c r="BJ878" s="181"/>
      <c r="BK878" s="181"/>
      <c r="BL878" s="181"/>
      <c r="BM878" s="181"/>
      <c r="BN878" s="181"/>
      <c r="BO878" s="181"/>
      <c r="BP878" s="181"/>
      <c r="BQ878" s="181"/>
      <c r="BR878" s="181"/>
      <c r="BS878" s="181"/>
      <c r="BT878" s="181"/>
      <c r="BU878" s="181"/>
      <c r="BV878" s="181"/>
      <c r="BW878" s="181"/>
      <c r="BX878" s="181"/>
      <c r="BY878" s="181"/>
      <c r="BZ878" s="181"/>
      <c r="CA878" s="181"/>
      <c r="CB878" s="181"/>
      <c r="CC878" s="181"/>
      <c r="CD878" s="181"/>
      <c r="CE878" s="181"/>
      <c r="CF878" s="181"/>
      <c r="CG878" s="181"/>
      <c r="CH878" s="181"/>
      <c r="CI878" s="181"/>
      <c r="CJ878" s="181"/>
      <c r="CK878" s="181"/>
      <c r="CL878" s="181"/>
      <c r="CM878" s="181"/>
      <c r="CN878" s="181"/>
      <c r="CO878" s="181"/>
      <c r="CP878" s="181"/>
      <c r="CQ878" s="181"/>
      <c r="CR878" s="181"/>
      <c r="CS878" s="181"/>
      <c r="CT878" s="181"/>
      <c r="CU878" s="181"/>
      <c r="CV878" s="181"/>
      <c r="CW878" s="181"/>
      <c r="CX878" s="181"/>
      <c r="CY878" s="181"/>
      <c r="CZ878" s="181"/>
      <c r="DA878" s="181"/>
      <c r="DB878" s="181"/>
      <c r="DC878" s="181"/>
      <c r="DD878" s="181"/>
      <c r="DE878" s="181"/>
      <c r="DF878" s="181"/>
      <c r="DG878" s="181"/>
      <c r="DH878" s="181"/>
      <c r="DI878" s="181"/>
      <c r="DJ878" s="181"/>
      <c r="DK878" s="181"/>
      <c r="DL878" s="181"/>
      <c r="DM878" s="181"/>
      <c r="DN878" s="181"/>
      <c r="DO878" s="181"/>
      <c r="DP878" s="181"/>
      <c r="DQ878" s="181"/>
      <c r="DR878" s="181"/>
      <c r="DS878" s="181"/>
      <c r="DT878" s="181"/>
      <c r="DU878" s="181"/>
      <c r="DV878" s="181"/>
      <c r="DW878" s="181"/>
      <c r="DX878" s="181"/>
      <c r="DY878" s="181"/>
      <c r="DZ878" s="181"/>
      <c r="EA878" s="181"/>
      <c r="EB878" s="181"/>
      <c r="EC878" s="181"/>
      <c r="ED878" s="181"/>
      <c r="EE878" s="181"/>
      <c r="EF878" s="181"/>
      <c r="EG878" s="181"/>
      <c r="EH878" s="181"/>
      <c r="EI878" s="181"/>
      <c r="EJ878" s="181"/>
      <c r="EK878" s="181"/>
      <c r="EL878" s="181"/>
      <c r="EM878" s="181"/>
      <c r="EN878" s="181"/>
      <c r="EO878" s="181"/>
      <c r="EP878" s="181"/>
      <c r="EQ878" s="181"/>
      <c r="ER878" s="181"/>
      <c r="ES878" s="181"/>
      <c r="ET878" s="181"/>
      <c r="EU878" s="181"/>
      <c r="EV878" s="181"/>
      <c r="EW878" s="181"/>
      <c r="EX878" s="181"/>
      <c r="EY878" s="181"/>
      <c r="EZ878" s="181"/>
      <c r="FA878" s="181"/>
      <c r="FB878" s="181"/>
      <c r="FC878" s="181"/>
      <c r="FD878" s="181"/>
      <c r="FE878" s="181"/>
      <c r="FF878" s="181"/>
      <c r="FG878" s="181"/>
      <c r="FH878" s="181"/>
      <c r="FI878" s="181"/>
      <c r="FJ878" s="181"/>
      <c r="FK878" s="181"/>
      <c r="FL878" s="181"/>
      <c r="FM878" s="181"/>
      <c r="FN878" s="181"/>
      <c r="FO878" s="181"/>
      <c r="FP878" s="181"/>
      <c r="FQ878" s="181"/>
      <c r="FR878" s="181"/>
      <c r="FS878" s="181"/>
      <c r="FT878" s="181"/>
      <c r="FU878" s="181"/>
      <c r="FV878" s="181"/>
      <c r="FW878" s="181"/>
      <c r="FX878" s="181"/>
      <c r="FY878" s="181"/>
      <c r="FZ878" s="181"/>
      <c r="GA878" s="181"/>
      <c r="GB878" s="181"/>
      <c r="GC878" s="181"/>
      <c r="GD878" s="181"/>
      <c r="GE878" s="181"/>
      <c r="GF878" s="181"/>
      <c r="GG878" s="181"/>
      <c r="GH878" s="181"/>
      <c r="GI878" s="181"/>
      <c r="GJ878" s="181"/>
      <c r="GK878" s="181"/>
      <c r="GL878" s="181"/>
      <c r="GM878" s="181"/>
      <c r="GN878" s="181"/>
      <c r="GO878" s="181"/>
      <c r="GP878" s="181"/>
      <c r="GQ878" s="181"/>
      <c r="GR878" s="181"/>
      <c r="GS878" s="181"/>
      <c r="GT878" s="181"/>
      <c r="GU878" s="181"/>
      <c r="GV878" s="181"/>
      <c r="GW878" s="181"/>
      <c r="GX878" s="181"/>
      <c r="GY878" s="181"/>
      <c r="GZ878" s="181"/>
      <c r="HA878" s="181"/>
      <c r="HB878" s="181"/>
      <c r="HC878" s="181"/>
      <c r="HD878" s="181"/>
      <c r="HE878" s="181"/>
      <c r="HF878" s="181"/>
      <c r="HG878" s="181"/>
      <c r="HH878" s="181"/>
      <c r="HI878" s="181"/>
      <c r="HJ878" s="181"/>
      <c r="HK878" s="181"/>
      <c r="HL878" s="181"/>
      <c r="HM878" s="181"/>
      <c r="HN878" s="181"/>
      <c r="HO878" s="181"/>
      <c r="HP878" s="181"/>
      <c r="HQ878" s="181"/>
      <c r="HR878" s="181"/>
      <c r="HS878" s="181"/>
    </row>
    <row r="879" spans="1:227" s="173" customFormat="1" ht="11.25" hidden="1" customHeight="1">
      <c r="A879" s="97" t="s">
        <v>2493</v>
      </c>
      <c r="B879" s="216"/>
      <c r="C879" s="97" t="s">
        <v>2494</v>
      </c>
      <c r="D879" s="98" t="s">
        <v>1352</v>
      </c>
      <c r="E879" s="60">
        <v>-0.05</v>
      </c>
      <c r="F879" s="220"/>
      <c r="G879" s="220"/>
      <c r="H879" s="220"/>
      <c r="I879" s="220"/>
      <c r="J879" s="181"/>
      <c r="K879" s="181"/>
      <c r="L879" s="181"/>
      <c r="M879" s="181"/>
      <c r="N879" s="181"/>
      <c r="O879" s="181"/>
      <c r="P879" s="181"/>
      <c r="Q879" s="181"/>
      <c r="R879" s="181"/>
      <c r="S879" s="181"/>
      <c r="T879" s="181"/>
      <c r="U879" s="181"/>
      <c r="V879" s="181"/>
      <c r="W879" s="181"/>
      <c r="X879" s="181"/>
      <c r="Y879" s="181"/>
      <c r="Z879" s="181"/>
      <c r="AA879" s="181"/>
      <c r="AB879" s="181"/>
      <c r="AC879" s="181"/>
      <c r="AD879" s="181"/>
      <c r="AE879" s="181"/>
      <c r="AF879" s="181"/>
      <c r="AG879" s="181"/>
      <c r="AH879" s="181"/>
      <c r="AI879" s="181"/>
      <c r="AJ879" s="181"/>
      <c r="AK879" s="181"/>
      <c r="AL879" s="181"/>
      <c r="AM879" s="181"/>
      <c r="AN879" s="181"/>
      <c r="AO879" s="181"/>
      <c r="AP879" s="181"/>
      <c r="AQ879" s="181"/>
      <c r="AR879" s="181"/>
      <c r="AS879" s="181"/>
      <c r="AT879" s="181"/>
      <c r="AU879" s="181"/>
      <c r="AV879" s="181"/>
      <c r="AW879" s="181"/>
      <c r="AX879" s="181"/>
      <c r="AY879" s="181"/>
      <c r="AZ879" s="181"/>
      <c r="BA879" s="181"/>
      <c r="BB879" s="181"/>
      <c r="BC879" s="181"/>
      <c r="BD879" s="181"/>
      <c r="BE879" s="181"/>
      <c r="BF879" s="181"/>
      <c r="BG879" s="181"/>
      <c r="BH879" s="181"/>
      <c r="BI879" s="181"/>
      <c r="BJ879" s="181"/>
      <c r="BK879" s="181"/>
      <c r="BL879" s="181"/>
      <c r="BM879" s="181"/>
      <c r="BN879" s="181"/>
      <c r="BO879" s="181"/>
      <c r="BP879" s="181"/>
      <c r="BQ879" s="181"/>
      <c r="BR879" s="181"/>
      <c r="BS879" s="181"/>
      <c r="BT879" s="181"/>
      <c r="BU879" s="181"/>
      <c r="BV879" s="181"/>
      <c r="BW879" s="181"/>
      <c r="BX879" s="181"/>
      <c r="BY879" s="181"/>
      <c r="BZ879" s="181"/>
      <c r="CA879" s="181"/>
      <c r="CB879" s="181"/>
      <c r="CC879" s="181"/>
      <c r="CD879" s="181"/>
      <c r="CE879" s="181"/>
      <c r="CF879" s="181"/>
      <c r="CG879" s="181"/>
      <c r="CH879" s="181"/>
      <c r="CI879" s="181"/>
      <c r="CJ879" s="181"/>
      <c r="CK879" s="181"/>
      <c r="CL879" s="181"/>
      <c r="CM879" s="181"/>
      <c r="CN879" s="181"/>
      <c r="CO879" s="181"/>
      <c r="CP879" s="181"/>
      <c r="CQ879" s="181"/>
      <c r="CR879" s="181"/>
      <c r="CS879" s="181"/>
      <c r="CT879" s="181"/>
      <c r="CU879" s="181"/>
      <c r="CV879" s="181"/>
      <c r="CW879" s="181"/>
      <c r="CX879" s="181"/>
      <c r="CY879" s="181"/>
      <c r="CZ879" s="181"/>
      <c r="DA879" s="181"/>
      <c r="DB879" s="181"/>
      <c r="DC879" s="181"/>
      <c r="DD879" s="181"/>
      <c r="DE879" s="181"/>
      <c r="DF879" s="181"/>
      <c r="DG879" s="181"/>
      <c r="DH879" s="181"/>
      <c r="DI879" s="181"/>
      <c r="DJ879" s="181"/>
      <c r="DK879" s="181"/>
      <c r="DL879" s="181"/>
      <c r="DM879" s="181"/>
      <c r="DN879" s="181"/>
      <c r="DO879" s="181"/>
      <c r="DP879" s="181"/>
      <c r="DQ879" s="181"/>
      <c r="DR879" s="181"/>
      <c r="DS879" s="181"/>
      <c r="DT879" s="181"/>
      <c r="DU879" s="181"/>
      <c r="DV879" s="181"/>
      <c r="DW879" s="181"/>
      <c r="DX879" s="181"/>
      <c r="DY879" s="181"/>
      <c r="DZ879" s="181"/>
      <c r="EA879" s="181"/>
      <c r="EB879" s="181"/>
      <c r="EC879" s="181"/>
      <c r="ED879" s="181"/>
      <c r="EE879" s="181"/>
      <c r="EF879" s="181"/>
      <c r="EG879" s="181"/>
      <c r="EH879" s="181"/>
      <c r="EI879" s="181"/>
      <c r="EJ879" s="181"/>
      <c r="EK879" s="181"/>
      <c r="EL879" s="181"/>
      <c r="EM879" s="181"/>
      <c r="EN879" s="181"/>
      <c r="EO879" s="181"/>
      <c r="EP879" s="181"/>
      <c r="EQ879" s="181"/>
      <c r="ER879" s="181"/>
      <c r="ES879" s="181"/>
      <c r="ET879" s="181"/>
      <c r="EU879" s="181"/>
      <c r="EV879" s="181"/>
      <c r="EW879" s="181"/>
      <c r="EX879" s="181"/>
      <c r="EY879" s="181"/>
      <c r="EZ879" s="181"/>
      <c r="FA879" s="181"/>
      <c r="FB879" s="181"/>
      <c r="FC879" s="181"/>
      <c r="FD879" s="181"/>
      <c r="FE879" s="181"/>
      <c r="FF879" s="181"/>
      <c r="FG879" s="181"/>
      <c r="FH879" s="181"/>
      <c r="FI879" s="181"/>
      <c r="FJ879" s="181"/>
      <c r="FK879" s="181"/>
      <c r="FL879" s="181"/>
      <c r="FM879" s="181"/>
      <c r="FN879" s="181"/>
      <c r="FO879" s="181"/>
      <c r="FP879" s="181"/>
      <c r="FQ879" s="181"/>
      <c r="FR879" s="181"/>
      <c r="FS879" s="181"/>
      <c r="FT879" s="181"/>
      <c r="FU879" s="181"/>
      <c r="FV879" s="181"/>
      <c r="FW879" s="181"/>
      <c r="FX879" s="181"/>
      <c r="FY879" s="181"/>
      <c r="FZ879" s="181"/>
      <c r="GA879" s="181"/>
      <c r="GB879" s="181"/>
      <c r="GC879" s="181"/>
      <c r="GD879" s="181"/>
      <c r="GE879" s="181"/>
      <c r="GF879" s="181"/>
      <c r="GG879" s="181"/>
      <c r="GH879" s="181"/>
      <c r="GI879" s="181"/>
      <c r="GJ879" s="181"/>
      <c r="GK879" s="181"/>
      <c r="GL879" s="181"/>
      <c r="GM879" s="181"/>
      <c r="GN879" s="181"/>
      <c r="GO879" s="181"/>
      <c r="GP879" s="181"/>
      <c r="GQ879" s="181"/>
      <c r="GR879" s="181"/>
      <c r="GS879" s="181"/>
      <c r="GT879" s="181"/>
      <c r="GU879" s="181"/>
      <c r="GV879" s="181"/>
      <c r="GW879" s="181"/>
      <c r="GX879" s="181"/>
      <c r="GY879" s="181"/>
      <c r="GZ879" s="181"/>
      <c r="HA879" s="181"/>
      <c r="HB879" s="181"/>
      <c r="HC879" s="181"/>
      <c r="HD879" s="181"/>
      <c r="HE879" s="181"/>
      <c r="HF879" s="181"/>
      <c r="HG879" s="181"/>
      <c r="HH879" s="181"/>
      <c r="HI879" s="181"/>
      <c r="HJ879" s="181"/>
      <c r="HK879" s="181"/>
      <c r="HL879" s="181"/>
      <c r="HM879" s="181"/>
      <c r="HN879" s="181"/>
      <c r="HO879" s="181"/>
      <c r="HP879" s="181"/>
      <c r="HQ879" s="181"/>
      <c r="HR879" s="181"/>
      <c r="HS879" s="181"/>
    </row>
    <row r="880" spans="1:227" s="173" customFormat="1" ht="11.25" hidden="1" customHeight="1">
      <c r="A880" s="97" t="s">
        <v>2532</v>
      </c>
      <c r="B880" s="216"/>
      <c r="C880" s="97" t="s">
        <v>702</v>
      </c>
      <c r="D880" s="98" t="s">
        <v>29</v>
      </c>
      <c r="E880" s="60">
        <v>-140603.03</v>
      </c>
      <c r="F880" s="220"/>
      <c r="G880" s="220"/>
      <c r="H880" s="220"/>
      <c r="I880" s="220"/>
      <c r="J880" s="181"/>
      <c r="K880" s="181"/>
      <c r="L880" s="181"/>
      <c r="M880" s="181"/>
      <c r="N880" s="181"/>
      <c r="O880" s="181"/>
      <c r="P880" s="181"/>
      <c r="Q880" s="181"/>
      <c r="R880" s="181"/>
      <c r="S880" s="181"/>
      <c r="T880" s="181"/>
      <c r="U880" s="181"/>
      <c r="V880" s="181"/>
      <c r="W880" s="181"/>
      <c r="X880" s="181"/>
      <c r="Y880" s="181"/>
      <c r="Z880" s="181"/>
      <c r="AA880" s="181"/>
      <c r="AB880" s="181"/>
      <c r="AC880" s="181"/>
      <c r="AD880" s="181"/>
      <c r="AE880" s="181"/>
      <c r="AF880" s="181"/>
      <c r="AG880" s="181"/>
      <c r="AH880" s="181"/>
      <c r="AI880" s="181"/>
      <c r="AJ880" s="181"/>
      <c r="AK880" s="181"/>
      <c r="AL880" s="181"/>
      <c r="AM880" s="181"/>
      <c r="AN880" s="181"/>
      <c r="AO880" s="181"/>
      <c r="AP880" s="181"/>
      <c r="AQ880" s="181"/>
      <c r="AR880" s="181"/>
      <c r="AS880" s="181"/>
      <c r="AT880" s="181"/>
      <c r="AU880" s="181"/>
      <c r="AV880" s="181"/>
      <c r="AW880" s="181"/>
      <c r="AX880" s="181"/>
      <c r="AY880" s="181"/>
      <c r="AZ880" s="181"/>
      <c r="BA880" s="181"/>
      <c r="BB880" s="181"/>
      <c r="BC880" s="181"/>
      <c r="BD880" s="181"/>
      <c r="BE880" s="181"/>
      <c r="BF880" s="181"/>
      <c r="BG880" s="181"/>
      <c r="BH880" s="181"/>
      <c r="BI880" s="181"/>
      <c r="BJ880" s="181"/>
      <c r="BK880" s="181"/>
      <c r="BL880" s="181"/>
      <c r="BM880" s="181"/>
      <c r="BN880" s="181"/>
      <c r="BO880" s="181"/>
      <c r="BP880" s="181"/>
      <c r="BQ880" s="181"/>
      <c r="BR880" s="181"/>
      <c r="BS880" s="181"/>
      <c r="BT880" s="181"/>
      <c r="BU880" s="181"/>
      <c r="BV880" s="181"/>
      <c r="BW880" s="181"/>
      <c r="BX880" s="181"/>
      <c r="BY880" s="181"/>
      <c r="BZ880" s="181"/>
      <c r="CA880" s="181"/>
      <c r="CB880" s="181"/>
      <c r="CC880" s="181"/>
      <c r="CD880" s="181"/>
      <c r="CE880" s="181"/>
      <c r="CF880" s="181"/>
      <c r="CG880" s="181"/>
      <c r="CH880" s="181"/>
      <c r="CI880" s="181"/>
      <c r="CJ880" s="181"/>
      <c r="CK880" s="181"/>
      <c r="CL880" s="181"/>
      <c r="CM880" s="181"/>
      <c r="CN880" s="181"/>
      <c r="CO880" s="181"/>
      <c r="CP880" s="181"/>
      <c r="CQ880" s="181"/>
      <c r="CR880" s="181"/>
      <c r="CS880" s="181"/>
      <c r="CT880" s="181"/>
      <c r="CU880" s="181"/>
      <c r="CV880" s="181"/>
      <c r="CW880" s="181"/>
      <c r="CX880" s="181"/>
      <c r="CY880" s="181"/>
      <c r="CZ880" s="181"/>
      <c r="DA880" s="181"/>
      <c r="DB880" s="181"/>
      <c r="DC880" s="181"/>
      <c r="DD880" s="181"/>
      <c r="DE880" s="181"/>
      <c r="DF880" s="181"/>
      <c r="DG880" s="181"/>
      <c r="DH880" s="181"/>
      <c r="DI880" s="181"/>
      <c r="DJ880" s="181"/>
      <c r="DK880" s="181"/>
      <c r="DL880" s="181"/>
      <c r="DM880" s="181"/>
      <c r="DN880" s="181"/>
      <c r="DO880" s="181"/>
      <c r="DP880" s="181"/>
      <c r="DQ880" s="181"/>
      <c r="DR880" s="181"/>
      <c r="DS880" s="181"/>
      <c r="DT880" s="181"/>
      <c r="DU880" s="181"/>
      <c r="DV880" s="181"/>
      <c r="DW880" s="181"/>
      <c r="DX880" s="181"/>
      <c r="DY880" s="181"/>
      <c r="DZ880" s="181"/>
      <c r="EA880" s="181"/>
      <c r="EB880" s="181"/>
      <c r="EC880" s="181"/>
      <c r="ED880" s="181"/>
      <c r="EE880" s="181"/>
      <c r="EF880" s="181"/>
      <c r="EG880" s="181"/>
      <c r="EH880" s="181"/>
      <c r="EI880" s="181"/>
      <c r="EJ880" s="181"/>
      <c r="EK880" s="181"/>
      <c r="EL880" s="181"/>
      <c r="EM880" s="181"/>
      <c r="EN880" s="181"/>
      <c r="EO880" s="181"/>
      <c r="EP880" s="181"/>
      <c r="EQ880" s="181"/>
      <c r="ER880" s="181"/>
      <c r="ES880" s="181"/>
      <c r="ET880" s="181"/>
      <c r="EU880" s="181"/>
      <c r="EV880" s="181"/>
      <c r="EW880" s="181"/>
      <c r="EX880" s="181"/>
      <c r="EY880" s="181"/>
      <c r="EZ880" s="181"/>
      <c r="FA880" s="181"/>
      <c r="FB880" s="181"/>
      <c r="FC880" s="181"/>
      <c r="FD880" s="181"/>
      <c r="FE880" s="181"/>
      <c r="FF880" s="181"/>
      <c r="FG880" s="181"/>
      <c r="FH880" s="181"/>
      <c r="FI880" s="181"/>
      <c r="FJ880" s="181"/>
      <c r="FK880" s="181"/>
      <c r="FL880" s="181"/>
      <c r="FM880" s="181"/>
      <c r="FN880" s="181"/>
      <c r="FO880" s="181"/>
      <c r="FP880" s="181"/>
      <c r="FQ880" s="181"/>
      <c r="FR880" s="181"/>
      <c r="FS880" s="181"/>
      <c r="FT880" s="181"/>
      <c r="FU880" s="181"/>
      <c r="FV880" s="181"/>
      <c r="FW880" s="181"/>
      <c r="FX880" s="181"/>
      <c r="FY880" s="181"/>
      <c r="FZ880" s="181"/>
      <c r="GA880" s="181"/>
      <c r="GB880" s="181"/>
      <c r="GC880" s="181"/>
      <c r="GD880" s="181"/>
      <c r="GE880" s="181"/>
      <c r="GF880" s="181"/>
      <c r="GG880" s="181"/>
      <c r="GH880" s="181"/>
      <c r="GI880" s="181"/>
      <c r="GJ880" s="181"/>
      <c r="GK880" s="181"/>
      <c r="GL880" s="181"/>
      <c r="GM880" s="181"/>
      <c r="GN880" s="181"/>
      <c r="GO880" s="181"/>
      <c r="GP880" s="181"/>
      <c r="GQ880" s="181"/>
      <c r="GR880" s="181"/>
      <c r="GS880" s="181"/>
      <c r="GT880" s="181"/>
      <c r="GU880" s="181"/>
      <c r="GV880" s="181"/>
      <c r="GW880" s="181"/>
      <c r="GX880" s="181"/>
      <c r="GY880" s="181"/>
      <c r="GZ880" s="181"/>
      <c r="HA880" s="181"/>
      <c r="HB880" s="181"/>
      <c r="HC880" s="181"/>
      <c r="HD880" s="181"/>
      <c r="HE880" s="181"/>
      <c r="HF880" s="181"/>
      <c r="HG880" s="181"/>
      <c r="HH880" s="181"/>
      <c r="HI880" s="181"/>
      <c r="HJ880" s="181"/>
      <c r="HK880" s="181"/>
      <c r="HL880" s="181"/>
      <c r="HM880" s="181"/>
      <c r="HN880" s="181"/>
      <c r="HO880" s="181"/>
      <c r="HP880" s="181"/>
      <c r="HQ880" s="181"/>
      <c r="HR880" s="181"/>
      <c r="HS880" s="181"/>
    </row>
    <row r="881" spans="1:244" s="173" customFormat="1" ht="11.25" hidden="1" customHeight="1">
      <c r="A881" s="97" t="s">
        <v>2921</v>
      </c>
      <c r="B881" s="97"/>
      <c r="C881" s="117" t="s">
        <v>2922</v>
      </c>
      <c r="D881" s="139" t="s">
        <v>542</v>
      </c>
      <c r="E881" s="60">
        <v>-872.05</v>
      </c>
      <c r="F881" s="220"/>
      <c r="G881" s="220"/>
      <c r="H881" s="220"/>
      <c r="I881" s="220"/>
      <c r="J881" s="181"/>
      <c r="K881" s="181"/>
      <c r="L881" s="181"/>
      <c r="M881" s="181"/>
      <c r="N881" s="181"/>
      <c r="O881" s="181"/>
      <c r="P881" s="181"/>
      <c r="Q881" s="181"/>
      <c r="R881" s="181"/>
      <c r="S881" s="181"/>
      <c r="T881" s="181"/>
      <c r="U881" s="181"/>
      <c r="V881" s="181"/>
      <c r="W881" s="181"/>
      <c r="X881" s="181"/>
      <c r="Y881" s="181"/>
      <c r="Z881" s="181"/>
      <c r="AA881" s="181"/>
      <c r="AB881" s="181"/>
      <c r="AC881" s="181"/>
      <c r="AD881" s="181"/>
      <c r="AE881" s="181"/>
      <c r="AF881" s="181"/>
      <c r="AG881" s="181"/>
      <c r="AH881" s="181"/>
      <c r="AI881" s="181"/>
      <c r="AJ881" s="181"/>
      <c r="AK881" s="181"/>
      <c r="AL881" s="181"/>
      <c r="AM881" s="181"/>
      <c r="AN881" s="181"/>
      <c r="AO881" s="181"/>
      <c r="AP881" s="181"/>
      <c r="AQ881" s="181"/>
      <c r="AR881" s="181"/>
      <c r="AS881" s="181"/>
      <c r="AT881" s="181"/>
      <c r="AU881" s="181"/>
      <c r="AV881" s="181"/>
      <c r="AW881" s="181"/>
      <c r="AX881" s="181"/>
      <c r="AY881" s="181"/>
      <c r="AZ881" s="181"/>
      <c r="BA881" s="181"/>
      <c r="BB881" s="181"/>
      <c r="BC881" s="181"/>
      <c r="BD881" s="181"/>
      <c r="BE881" s="181"/>
      <c r="BF881" s="181"/>
      <c r="BG881" s="181"/>
      <c r="BH881" s="181"/>
      <c r="BI881" s="181"/>
      <c r="BJ881" s="181"/>
      <c r="BK881" s="181"/>
      <c r="BL881" s="181"/>
      <c r="BM881" s="181"/>
      <c r="BN881" s="181"/>
      <c r="BO881" s="181"/>
      <c r="BP881" s="181"/>
      <c r="BQ881" s="181"/>
      <c r="BR881" s="181"/>
      <c r="BS881" s="181"/>
      <c r="BT881" s="181"/>
      <c r="BU881" s="181"/>
      <c r="BV881" s="181"/>
      <c r="BW881" s="181"/>
      <c r="BX881" s="181"/>
      <c r="BY881" s="181"/>
      <c r="BZ881" s="181"/>
      <c r="CA881" s="181"/>
      <c r="CB881" s="181"/>
      <c r="CC881" s="181"/>
      <c r="CD881" s="181"/>
      <c r="CE881" s="181"/>
      <c r="CF881" s="181"/>
      <c r="CG881" s="181"/>
      <c r="CH881" s="181"/>
      <c r="CI881" s="181"/>
      <c r="CJ881" s="181"/>
      <c r="CK881" s="181"/>
      <c r="CL881" s="181"/>
      <c r="CM881" s="181"/>
      <c r="CN881" s="181"/>
      <c r="CO881" s="181"/>
      <c r="CP881" s="181"/>
      <c r="CQ881" s="181"/>
      <c r="CR881" s="181"/>
      <c r="CS881" s="181"/>
      <c r="CT881" s="181"/>
      <c r="CU881" s="181"/>
      <c r="CV881" s="181"/>
      <c r="CW881" s="181"/>
      <c r="CX881" s="181"/>
      <c r="CY881" s="181"/>
      <c r="CZ881" s="181"/>
      <c r="DA881" s="181"/>
      <c r="DB881" s="181"/>
      <c r="DC881" s="181"/>
      <c r="DD881" s="181"/>
      <c r="DE881" s="181"/>
      <c r="DF881" s="181"/>
      <c r="DG881" s="181"/>
      <c r="DH881" s="181"/>
      <c r="DI881" s="181"/>
      <c r="DJ881" s="181"/>
      <c r="DK881" s="181"/>
      <c r="DL881" s="181"/>
      <c r="DM881" s="181"/>
      <c r="DN881" s="181"/>
      <c r="DO881" s="181"/>
      <c r="DP881" s="181"/>
      <c r="DQ881" s="181"/>
      <c r="DR881" s="181"/>
      <c r="DS881" s="181"/>
      <c r="DT881" s="181"/>
      <c r="DU881" s="181"/>
      <c r="DV881" s="181"/>
      <c r="DW881" s="181"/>
      <c r="DX881" s="181"/>
      <c r="DY881" s="181"/>
      <c r="DZ881" s="181"/>
      <c r="EA881" s="181"/>
      <c r="EB881" s="181"/>
      <c r="EC881" s="181"/>
      <c r="ED881" s="181"/>
      <c r="EE881" s="181"/>
      <c r="EF881" s="181"/>
      <c r="EG881" s="181"/>
      <c r="EH881" s="181"/>
      <c r="EI881" s="181"/>
      <c r="EJ881" s="181"/>
      <c r="EK881" s="181"/>
      <c r="EL881" s="181"/>
      <c r="EM881" s="181"/>
      <c r="EN881" s="181"/>
      <c r="EO881" s="181"/>
      <c r="EP881" s="181"/>
      <c r="EQ881" s="181"/>
      <c r="ER881" s="181"/>
      <c r="ES881" s="181"/>
      <c r="ET881" s="181"/>
      <c r="EU881" s="181"/>
      <c r="EV881" s="181"/>
      <c r="EW881" s="181"/>
      <c r="EX881" s="181"/>
      <c r="EY881" s="181"/>
      <c r="EZ881" s="181"/>
      <c r="FA881" s="181"/>
      <c r="FB881" s="181"/>
      <c r="FC881" s="181"/>
      <c r="FD881" s="181"/>
      <c r="FE881" s="181"/>
      <c r="FF881" s="181"/>
      <c r="FG881" s="181"/>
      <c r="FH881" s="181"/>
      <c r="FI881" s="181"/>
      <c r="FJ881" s="181"/>
      <c r="FK881" s="181"/>
      <c r="FL881" s="181"/>
      <c r="FM881" s="181"/>
      <c r="FN881" s="181"/>
      <c r="FO881" s="181"/>
      <c r="FP881" s="181"/>
      <c r="FQ881" s="181"/>
      <c r="FR881" s="181"/>
      <c r="FS881" s="181"/>
      <c r="FT881" s="181"/>
      <c r="FU881" s="181"/>
      <c r="FV881" s="181"/>
      <c r="FW881" s="181"/>
      <c r="FX881" s="181"/>
      <c r="FY881" s="181"/>
      <c r="FZ881" s="181"/>
      <c r="GA881" s="181"/>
      <c r="GB881" s="181"/>
      <c r="GC881" s="181"/>
      <c r="GD881" s="181"/>
      <c r="GE881" s="181"/>
      <c r="GF881" s="181"/>
      <c r="GG881" s="181"/>
      <c r="GH881" s="181"/>
      <c r="GI881" s="181"/>
      <c r="GJ881" s="181"/>
      <c r="GK881" s="181"/>
      <c r="GL881" s="181"/>
      <c r="GM881" s="181"/>
      <c r="GN881" s="181"/>
      <c r="GO881" s="181"/>
      <c r="GP881" s="181"/>
      <c r="GQ881" s="181"/>
      <c r="GR881" s="181"/>
      <c r="GS881" s="181"/>
      <c r="GT881" s="181"/>
      <c r="GU881" s="181"/>
      <c r="GV881" s="181"/>
      <c r="GW881" s="181"/>
      <c r="GX881" s="181"/>
      <c r="GY881" s="181"/>
      <c r="GZ881" s="181"/>
      <c r="HA881" s="181"/>
      <c r="HB881" s="181"/>
      <c r="HC881" s="181"/>
      <c r="HD881" s="181"/>
      <c r="HE881" s="181"/>
      <c r="HF881" s="181"/>
      <c r="HG881" s="181"/>
      <c r="HH881" s="181"/>
      <c r="HI881" s="181"/>
      <c r="HJ881" s="181"/>
      <c r="HK881" s="181"/>
      <c r="HL881" s="181"/>
      <c r="HM881" s="181"/>
      <c r="HN881" s="181"/>
      <c r="HO881" s="181"/>
      <c r="HP881" s="181"/>
      <c r="HQ881" s="181"/>
      <c r="HR881" s="181"/>
      <c r="HS881" s="181"/>
    </row>
    <row r="882" spans="1:244" s="173" customFormat="1" ht="11.25" hidden="1" customHeight="1">
      <c r="A882" s="97" t="s">
        <v>3023</v>
      </c>
      <c r="B882" s="97"/>
      <c r="C882" s="117" t="s">
        <v>3024</v>
      </c>
      <c r="D882" s="139" t="s">
        <v>482</v>
      </c>
      <c r="E882" s="60">
        <v>-2303.7600000000002</v>
      </c>
      <c r="F882" s="220"/>
      <c r="G882" s="220"/>
      <c r="H882" s="220"/>
      <c r="I882" s="220"/>
      <c r="J882" s="181"/>
      <c r="K882" s="181"/>
      <c r="L882" s="181"/>
      <c r="M882" s="181"/>
      <c r="N882" s="181"/>
      <c r="O882" s="181"/>
      <c r="P882" s="181"/>
      <c r="Q882" s="181"/>
      <c r="R882" s="181"/>
      <c r="S882" s="181"/>
      <c r="T882" s="181"/>
      <c r="U882" s="181"/>
      <c r="V882" s="181"/>
      <c r="W882" s="181"/>
      <c r="X882" s="181"/>
      <c r="Y882" s="181"/>
      <c r="Z882" s="181"/>
      <c r="AA882" s="181"/>
      <c r="AB882" s="181"/>
      <c r="AC882" s="181"/>
      <c r="AD882" s="181"/>
      <c r="AE882" s="181"/>
      <c r="AF882" s="181"/>
      <c r="AG882" s="181"/>
      <c r="AH882" s="181"/>
      <c r="AI882" s="181"/>
      <c r="AJ882" s="181"/>
      <c r="AK882" s="181"/>
      <c r="AL882" s="181"/>
      <c r="AM882" s="181"/>
      <c r="AN882" s="181"/>
      <c r="AO882" s="181"/>
      <c r="AP882" s="181"/>
      <c r="AQ882" s="181"/>
      <c r="AR882" s="181"/>
      <c r="AS882" s="181"/>
      <c r="AT882" s="181"/>
      <c r="AU882" s="181"/>
      <c r="AV882" s="181"/>
      <c r="AW882" s="181"/>
      <c r="AX882" s="181"/>
      <c r="AY882" s="181"/>
      <c r="AZ882" s="181"/>
      <c r="BA882" s="181"/>
      <c r="BB882" s="181"/>
      <c r="BC882" s="181"/>
      <c r="BD882" s="181"/>
      <c r="BE882" s="181"/>
      <c r="BF882" s="181"/>
      <c r="BG882" s="181"/>
      <c r="BH882" s="181"/>
      <c r="BI882" s="181"/>
      <c r="BJ882" s="181"/>
      <c r="BK882" s="181"/>
      <c r="BL882" s="181"/>
      <c r="BM882" s="181"/>
      <c r="BN882" s="181"/>
      <c r="BO882" s="181"/>
      <c r="BP882" s="181"/>
      <c r="BQ882" s="181"/>
      <c r="BR882" s="181"/>
      <c r="BS882" s="181"/>
      <c r="BT882" s="181"/>
      <c r="BU882" s="181"/>
      <c r="BV882" s="181"/>
      <c r="BW882" s="181"/>
      <c r="BX882" s="181"/>
      <c r="BY882" s="181"/>
      <c r="BZ882" s="181"/>
      <c r="CA882" s="181"/>
      <c r="CB882" s="181"/>
      <c r="CC882" s="181"/>
      <c r="CD882" s="181"/>
      <c r="CE882" s="181"/>
      <c r="CF882" s="181"/>
      <c r="CG882" s="181"/>
      <c r="CH882" s="181"/>
      <c r="CI882" s="181"/>
      <c r="CJ882" s="181"/>
      <c r="CK882" s="181"/>
      <c r="CL882" s="181"/>
      <c r="CM882" s="181"/>
      <c r="CN882" s="181"/>
      <c r="CO882" s="181"/>
      <c r="CP882" s="181"/>
      <c r="CQ882" s="181"/>
      <c r="CR882" s="181"/>
      <c r="CS882" s="181"/>
      <c r="CT882" s="181"/>
      <c r="CU882" s="181"/>
      <c r="CV882" s="181"/>
      <c r="CW882" s="181"/>
      <c r="CX882" s="181"/>
      <c r="CY882" s="181"/>
      <c r="CZ882" s="181"/>
      <c r="DA882" s="181"/>
      <c r="DB882" s="181"/>
      <c r="DC882" s="181"/>
      <c r="DD882" s="181"/>
      <c r="DE882" s="181"/>
      <c r="DF882" s="181"/>
      <c r="DG882" s="181"/>
      <c r="DH882" s="181"/>
      <c r="DI882" s="181"/>
      <c r="DJ882" s="181"/>
      <c r="DK882" s="181"/>
      <c r="DL882" s="181"/>
      <c r="DM882" s="181"/>
      <c r="DN882" s="181"/>
      <c r="DO882" s="181"/>
      <c r="DP882" s="181"/>
      <c r="DQ882" s="181"/>
      <c r="DR882" s="181"/>
      <c r="DS882" s="181"/>
      <c r="DT882" s="181"/>
      <c r="DU882" s="181"/>
      <c r="DV882" s="181"/>
      <c r="DW882" s="181"/>
      <c r="DX882" s="181"/>
      <c r="DY882" s="181"/>
      <c r="DZ882" s="181"/>
      <c r="EA882" s="181"/>
      <c r="EB882" s="181"/>
      <c r="EC882" s="181"/>
      <c r="ED882" s="181"/>
      <c r="EE882" s="181"/>
      <c r="EF882" s="181"/>
      <c r="EG882" s="181"/>
      <c r="EH882" s="181"/>
      <c r="EI882" s="181"/>
      <c r="EJ882" s="181"/>
      <c r="EK882" s="181"/>
      <c r="EL882" s="181"/>
      <c r="EM882" s="181"/>
      <c r="EN882" s="181"/>
      <c r="EO882" s="181"/>
      <c r="EP882" s="181"/>
      <c r="EQ882" s="181"/>
      <c r="ER882" s="181"/>
      <c r="ES882" s="181"/>
      <c r="ET882" s="181"/>
      <c r="EU882" s="181"/>
      <c r="EV882" s="181"/>
      <c r="EW882" s="181"/>
      <c r="EX882" s="181"/>
      <c r="EY882" s="181"/>
      <c r="EZ882" s="181"/>
      <c r="FA882" s="181"/>
      <c r="FB882" s="181"/>
      <c r="FC882" s="181"/>
      <c r="FD882" s="181"/>
      <c r="FE882" s="181"/>
      <c r="FF882" s="181"/>
      <c r="FG882" s="181"/>
      <c r="FH882" s="181"/>
      <c r="FI882" s="181"/>
      <c r="FJ882" s="181"/>
      <c r="FK882" s="181"/>
      <c r="FL882" s="181"/>
      <c r="FM882" s="181"/>
      <c r="FN882" s="181"/>
      <c r="FO882" s="181"/>
      <c r="FP882" s="181"/>
      <c r="FQ882" s="181"/>
      <c r="FR882" s="181"/>
      <c r="FS882" s="181"/>
      <c r="FT882" s="181"/>
      <c r="FU882" s="181"/>
      <c r="FV882" s="181"/>
      <c r="FW882" s="181"/>
      <c r="FX882" s="181"/>
      <c r="FY882" s="181"/>
      <c r="FZ882" s="181"/>
      <c r="GA882" s="181"/>
      <c r="GB882" s="181"/>
      <c r="GC882" s="181"/>
      <c r="GD882" s="181"/>
      <c r="GE882" s="181"/>
      <c r="GF882" s="181"/>
      <c r="GG882" s="181"/>
      <c r="GH882" s="181"/>
      <c r="GI882" s="181"/>
      <c r="GJ882" s="181"/>
      <c r="GK882" s="181"/>
      <c r="GL882" s="181"/>
      <c r="GM882" s="181"/>
      <c r="GN882" s="181"/>
      <c r="GO882" s="181"/>
      <c r="GP882" s="181"/>
      <c r="GQ882" s="181"/>
      <c r="GR882" s="181"/>
      <c r="GS882" s="181"/>
      <c r="GT882" s="181"/>
      <c r="GU882" s="181"/>
      <c r="GV882" s="181"/>
      <c r="GW882" s="181"/>
      <c r="GX882" s="181"/>
      <c r="GY882" s="181"/>
      <c r="GZ882" s="181"/>
      <c r="HA882" s="181"/>
      <c r="HB882" s="181"/>
      <c r="HC882" s="181"/>
      <c r="HD882" s="181"/>
      <c r="HE882" s="181"/>
      <c r="HF882" s="181"/>
      <c r="HG882" s="181"/>
      <c r="HH882" s="181"/>
      <c r="HI882" s="181"/>
      <c r="HJ882" s="181"/>
      <c r="HK882" s="181"/>
      <c r="HL882" s="181"/>
      <c r="HM882" s="181"/>
      <c r="HN882" s="181"/>
      <c r="HO882" s="181"/>
      <c r="HP882" s="181"/>
      <c r="HQ882" s="181"/>
      <c r="HR882" s="181"/>
      <c r="HS882" s="181"/>
    </row>
    <row r="883" spans="1:244" s="173" customFormat="1" ht="11.25" hidden="1" customHeight="1">
      <c r="A883" s="97" t="s">
        <v>3042</v>
      </c>
      <c r="B883" s="216"/>
      <c r="C883" s="97" t="s">
        <v>1837</v>
      </c>
      <c r="D883" s="98" t="s">
        <v>29</v>
      </c>
      <c r="E883" s="60">
        <v>-6461.45</v>
      </c>
      <c r="F883" s="220"/>
      <c r="G883" s="220"/>
      <c r="H883" s="220"/>
      <c r="I883" s="220"/>
      <c r="J883" s="181"/>
      <c r="K883" s="181"/>
      <c r="L883" s="181"/>
      <c r="M883" s="181"/>
      <c r="N883" s="181"/>
      <c r="O883" s="181"/>
      <c r="P883" s="181"/>
      <c r="Q883" s="181"/>
      <c r="R883" s="181"/>
      <c r="S883" s="181"/>
      <c r="T883" s="181"/>
      <c r="U883" s="181"/>
      <c r="V883" s="181"/>
      <c r="W883" s="181"/>
      <c r="X883" s="181"/>
      <c r="Y883" s="181"/>
      <c r="Z883" s="181"/>
      <c r="AA883" s="181"/>
      <c r="AB883" s="181"/>
      <c r="AC883" s="181"/>
      <c r="AD883" s="181"/>
      <c r="AE883" s="181"/>
      <c r="AF883" s="181"/>
      <c r="AG883" s="181"/>
      <c r="AH883" s="181"/>
      <c r="AI883" s="181"/>
      <c r="AJ883" s="181"/>
      <c r="AK883" s="181"/>
      <c r="AL883" s="181"/>
      <c r="AM883" s="181"/>
      <c r="AN883" s="181"/>
      <c r="AO883" s="181"/>
      <c r="AP883" s="181"/>
      <c r="AQ883" s="181"/>
      <c r="AR883" s="181"/>
      <c r="AS883" s="181"/>
      <c r="AT883" s="181"/>
      <c r="AU883" s="181"/>
      <c r="AV883" s="181"/>
      <c r="AW883" s="181"/>
      <c r="AX883" s="181"/>
      <c r="AY883" s="181"/>
      <c r="AZ883" s="181"/>
      <c r="BA883" s="181"/>
      <c r="BB883" s="181"/>
      <c r="BC883" s="181"/>
      <c r="BD883" s="181"/>
      <c r="BE883" s="181"/>
      <c r="BF883" s="181"/>
      <c r="BG883" s="181"/>
      <c r="BH883" s="181"/>
      <c r="BI883" s="181"/>
      <c r="BJ883" s="181"/>
      <c r="BK883" s="181"/>
      <c r="BL883" s="181"/>
      <c r="BM883" s="181"/>
      <c r="BN883" s="181"/>
      <c r="BO883" s="181"/>
      <c r="BP883" s="181"/>
      <c r="BQ883" s="181"/>
      <c r="BR883" s="181"/>
      <c r="BS883" s="181"/>
      <c r="BT883" s="181"/>
      <c r="BU883" s="181"/>
      <c r="BV883" s="181"/>
      <c r="BW883" s="181"/>
      <c r="BX883" s="181"/>
      <c r="BY883" s="181"/>
      <c r="BZ883" s="181"/>
      <c r="CA883" s="181"/>
      <c r="CB883" s="181"/>
      <c r="CC883" s="181"/>
      <c r="CD883" s="181"/>
      <c r="CE883" s="181"/>
      <c r="CF883" s="181"/>
      <c r="CG883" s="181"/>
      <c r="CH883" s="181"/>
      <c r="CI883" s="181"/>
      <c r="CJ883" s="181"/>
      <c r="CK883" s="181"/>
      <c r="CL883" s="181"/>
      <c r="CM883" s="181"/>
      <c r="CN883" s="181"/>
      <c r="CO883" s="181"/>
      <c r="CP883" s="181"/>
      <c r="CQ883" s="181"/>
      <c r="CR883" s="181"/>
      <c r="CS883" s="181"/>
      <c r="CT883" s="181"/>
      <c r="CU883" s="181"/>
      <c r="CV883" s="181"/>
      <c r="CW883" s="181"/>
      <c r="CX883" s="181"/>
      <c r="CY883" s="181"/>
      <c r="CZ883" s="181"/>
      <c r="DA883" s="181"/>
      <c r="DB883" s="181"/>
      <c r="DC883" s="181"/>
      <c r="DD883" s="181"/>
      <c r="DE883" s="181"/>
      <c r="DF883" s="181"/>
      <c r="DG883" s="181"/>
      <c r="DH883" s="181"/>
      <c r="DI883" s="181"/>
      <c r="DJ883" s="181"/>
      <c r="DK883" s="181"/>
      <c r="DL883" s="181"/>
      <c r="DM883" s="181"/>
      <c r="DN883" s="181"/>
      <c r="DO883" s="181"/>
      <c r="DP883" s="181"/>
      <c r="DQ883" s="181"/>
      <c r="DR883" s="181"/>
      <c r="DS883" s="181"/>
      <c r="DT883" s="181"/>
      <c r="DU883" s="181"/>
      <c r="DV883" s="181"/>
      <c r="DW883" s="181"/>
      <c r="DX883" s="181"/>
      <c r="DY883" s="181"/>
      <c r="DZ883" s="181"/>
      <c r="EA883" s="181"/>
      <c r="EB883" s="181"/>
      <c r="EC883" s="181"/>
      <c r="ED883" s="181"/>
      <c r="EE883" s="181"/>
      <c r="EF883" s="181"/>
      <c r="EG883" s="181"/>
      <c r="EH883" s="181"/>
      <c r="EI883" s="181"/>
      <c r="EJ883" s="181"/>
      <c r="EK883" s="181"/>
      <c r="EL883" s="181"/>
      <c r="EM883" s="181"/>
      <c r="EN883" s="181"/>
      <c r="EO883" s="181"/>
      <c r="EP883" s="181"/>
      <c r="EQ883" s="181"/>
      <c r="ER883" s="181"/>
      <c r="ES883" s="181"/>
      <c r="ET883" s="181"/>
      <c r="EU883" s="181"/>
      <c r="EV883" s="181"/>
      <c r="EW883" s="181"/>
      <c r="EX883" s="181"/>
      <c r="EY883" s="181"/>
      <c r="EZ883" s="181"/>
      <c r="FA883" s="181"/>
      <c r="FB883" s="181"/>
      <c r="FC883" s="181"/>
      <c r="FD883" s="181"/>
      <c r="FE883" s="181"/>
      <c r="FF883" s="181"/>
      <c r="FG883" s="181"/>
      <c r="FH883" s="181"/>
      <c r="FI883" s="181"/>
      <c r="FJ883" s="181"/>
      <c r="FK883" s="181"/>
      <c r="FL883" s="181"/>
      <c r="FM883" s="181"/>
      <c r="FN883" s="181"/>
      <c r="FO883" s="181"/>
      <c r="FP883" s="181"/>
      <c r="FQ883" s="181"/>
      <c r="FR883" s="181"/>
      <c r="FS883" s="181"/>
      <c r="FT883" s="181"/>
      <c r="FU883" s="181"/>
      <c r="FV883" s="181"/>
      <c r="FW883" s="181"/>
      <c r="FX883" s="181"/>
      <c r="FY883" s="181"/>
      <c r="FZ883" s="181"/>
      <c r="GA883" s="181"/>
      <c r="GB883" s="181"/>
      <c r="GC883" s="181"/>
      <c r="GD883" s="181"/>
      <c r="GE883" s="181"/>
      <c r="GF883" s="181"/>
      <c r="GG883" s="181"/>
      <c r="GH883" s="181"/>
      <c r="GI883" s="181"/>
      <c r="GJ883" s="181"/>
      <c r="GK883" s="181"/>
      <c r="GL883" s="181"/>
      <c r="GM883" s="181"/>
      <c r="GN883" s="181"/>
      <c r="GO883" s="181"/>
      <c r="GP883" s="181"/>
      <c r="GQ883" s="181"/>
      <c r="GR883" s="181"/>
      <c r="GS883" s="181"/>
      <c r="GT883" s="181"/>
      <c r="GU883" s="181"/>
      <c r="GV883" s="181"/>
      <c r="GW883" s="181"/>
      <c r="GX883" s="181"/>
      <c r="GY883" s="181"/>
      <c r="GZ883" s="181"/>
      <c r="HA883" s="181"/>
      <c r="HB883" s="181"/>
      <c r="HC883" s="181"/>
      <c r="HD883" s="181"/>
      <c r="HE883" s="181"/>
      <c r="HF883" s="181"/>
      <c r="HG883" s="181"/>
      <c r="HH883" s="181"/>
      <c r="HI883" s="181"/>
      <c r="HJ883" s="181"/>
      <c r="HK883" s="181"/>
      <c r="HL883" s="181"/>
      <c r="HM883" s="181"/>
      <c r="HN883" s="181"/>
      <c r="HO883" s="181"/>
      <c r="HP883" s="181"/>
      <c r="HQ883" s="181"/>
      <c r="HR883" s="181"/>
      <c r="HS883" s="181"/>
    </row>
    <row r="884" spans="1:244" s="173" customFormat="1" ht="11.25" hidden="1" customHeight="1">
      <c r="A884" s="97" t="s">
        <v>3045</v>
      </c>
      <c r="B884" s="216"/>
      <c r="C884" s="97" t="s">
        <v>3046</v>
      </c>
      <c r="D884" s="98" t="s">
        <v>29</v>
      </c>
      <c r="E884" s="60">
        <v>-2073.94</v>
      </c>
      <c r="F884" s="220"/>
      <c r="G884" s="220"/>
      <c r="H884" s="220"/>
      <c r="I884" s="220"/>
      <c r="J884" s="181"/>
      <c r="K884" s="181"/>
      <c r="L884" s="181"/>
      <c r="M884" s="181"/>
      <c r="N884" s="181"/>
      <c r="O884" s="181"/>
      <c r="P884" s="181"/>
      <c r="Q884" s="181"/>
      <c r="R884" s="181"/>
      <c r="S884" s="181"/>
      <c r="T884" s="181"/>
      <c r="U884" s="181"/>
      <c r="V884" s="181"/>
      <c r="W884" s="181"/>
      <c r="X884" s="181"/>
      <c r="Y884" s="181"/>
      <c r="Z884" s="181"/>
      <c r="AA884" s="181"/>
      <c r="AB884" s="181"/>
      <c r="AC884" s="181"/>
      <c r="AD884" s="181"/>
      <c r="AE884" s="181"/>
      <c r="AF884" s="181"/>
      <c r="AG884" s="181"/>
      <c r="AH884" s="181"/>
      <c r="AI884" s="181"/>
      <c r="AJ884" s="181"/>
      <c r="AK884" s="181"/>
      <c r="AL884" s="181"/>
      <c r="AM884" s="181"/>
      <c r="AN884" s="181"/>
      <c r="AO884" s="181"/>
      <c r="AP884" s="181"/>
      <c r="AQ884" s="181"/>
      <c r="AR884" s="181"/>
      <c r="AS884" s="181"/>
      <c r="AT884" s="181"/>
      <c r="AU884" s="181"/>
      <c r="AV884" s="181"/>
      <c r="AW884" s="181"/>
      <c r="AX884" s="181"/>
      <c r="AY884" s="181"/>
      <c r="AZ884" s="181"/>
      <c r="BA884" s="181"/>
      <c r="BB884" s="181"/>
      <c r="BC884" s="181"/>
      <c r="BD884" s="181"/>
      <c r="BE884" s="181"/>
      <c r="BF884" s="181"/>
      <c r="BG884" s="181"/>
      <c r="BH884" s="181"/>
      <c r="BI884" s="181"/>
      <c r="BJ884" s="181"/>
      <c r="BK884" s="181"/>
      <c r="BL884" s="181"/>
      <c r="BM884" s="181"/>
      <c r="BN884" s="181"/>
      <c r="BO884" s="181"/>
      <c r="BP884" s="181"/>
      <c r="BQ884" s="181"/>
      <c r="BR884" s="181"/>
      <c r="BS884" s="181"/>
      <c r="BT884" s="181"/>
      <c r="BU884" s="181"/>
      <c r="BV884" s="181"/>
      <c r="BW884" s="181"/>
      <c r="BX884" s="181"/>
      <c r="BY884" s="181"/>
      <c r="BZ884" s="181"/>
      <c r="CA884" s="181"/>
      <c r="CB884" s="181"/>
      <c r="CC884" s="181"/>
      <c r="CD884" s="181"/>
      <c r="CE884" s="181"/>
      <c r="CF884" s="181"/>
      <c r="CG884" s="181"/>
      <c r="CH884" s="181"/>
      <c r="CI884" s="181"/>
      <c r="CJ884" s="181"/>
      <c r="CK884" s="181"/>
      <c r="CL884" s="181"/>
      <c r="CM884" s="181"/>
      <c r="CN884" s="181"/>
      <c r="CO884" s="181"/>
      <c r="CP884" s="181"/>
      <c r="CQ884" s="181"/>
      <c r="CR884" s="181"/>
      <c r="CS884" s="181"/>
      <c r="CT884" s="181"/>
      <c r="CU884" s="181"/>
      <c r="CV884" s="181"/>
      <c r="CW884" s="181"/>
      <c r="CX884" s="181"/>
      <c r="CY884" s="181"/>
      <c r="CZ884" s="181"/>
      <c r="DA884" s="181"/>
      <c r="DB884" s="181"/>
      <c r="DC884" s="181"/>
      <c r="DD884" s="181"/>
      <c r="DE884" s="181"/>
      <c r="DF884" s="181"/>
      <c r="DG884" s="181"/>
      <c r="DH884" s="181"/>
      <c r="DI884" s="181"/>
      <c r="DJ884" s="181"/>
      <c r="DK884" s="181"/>
      <c r="DL884" s="181"/>
      <c r="DM884" s="181"/>
      <c r="DN884" s="181"/>
      <c r="DO884" s="181"/>
      <c r="DP884" s="181"/>
      <c r="DQ884" s="181"/>
      <c r="DR884" s="181"/>
      <c r="DS884" s="181"/>
      <c r="DT884" s="181"/>
      <c r="DU884" s="181"/>
      <c r="DV884" s="181"/>
      <c r="DW884" s="181"/>
      <c r="DX884" s="181"/>
      <c r="DY884" s="181"/>
      <c r="DZ884" s="181"/>
      <c r="EA884" s="181"/>
      <c r="EB884" s="181"/>
      <c r="EC884" s="181"/>
      <c r="ED884" s="181"/>
      <c r="EE884" s="181"/>
      <c r="EF884" s="181"/>
      <c r="EG884" s="181"/>
      <c r="EH884" s="181"/>
      <c r="EI884" s="181"/>
      <c r="EJ884" s="181"/>
      <c r="EK884" s="181"/>
      <c r="EL884" s="181"/>
      <c r="EM884" s="181"/>
      <c r="EN884" s="181"/>
      <c r="EO884" s="181"/>
      <c r="EP884" s="181"/>
      <c r="EQ884" s="181"/>
      <c r="ER884" s="181"/>
      <c r="ES884" s="181"/>
      <c r="ET884" s="181"/>
      <c r="EU884" s="181"/>
      <c r="EV884" s="181"/>
      <c r="EW884" s="181"/>
      <c r="EX884" s="181"/>
      <c r="EY884" s="181"/>
      <c r="EZ884" s="181"/>
      <c r="FA884" s="181"/>
      <c r="FB884" s="181"/>
      <c r="FC884" s="181"/>
      <c r="FD884" s="181"/>
      <c r="FE884" s="181"/>
      <c r="FF884" s="181"/>
      <c r="FG884" s="181"/>
      <c r="FH884" s="181"/>
      <c r="FI884" s="181"/>
      <c r="FJ884" s="181"/>
      <c r="FK884" s="181"/>
      <c r="FL884" s="181"/>
      <c r="FM884" s="181"/>
      <c r="FN884" s="181"/>
      <c r="FO884" s="181"/>
      <c r="FP884" s="181"/>
      <c r="FQ884" s="181"/>
      <c r="FR884" s="181"/>
      <c r="FS884" s="181"/>
      <c r="FT884" s="181"/>
      <c r="FU884" s="181"/>
      <c r="FV884" s="181"/>
      <c r="FW884" s="181"/>
      <c r="FX884" s="181"/>
      <c r="FY884" s="181"/>
      <c r="FZ884" s="181"/>
      <c r="GA884" s="181"/>
      <c r="GB884" s="181"/>
      <c r="GC884" s="181"/>
      <c r="GD884" s="181"/>
      <c r="GE884" s="181"/>
      <c r="GF884" s="181"/>
      <c r="GG884" s="181"/>
      <c r="GH884" s="181"/>
      <c r="GI884" s="181"/>
      <c r="GJ884" s="181"/>
      <c r="GK884" s="181"/>
      <c r="GL884" s="181"/>
      <c r="GM884" s="181"/>
      <c r="GN884" s="181"/>
      <c r="GO884" s="181"/>
      <c r="GP884" s="181"/>
      <c r="GQ884" s="181"/>
      <c r="GR884" s="181"/>
      <c r="GS884" s="181"/>
      <c r="GT884" s="181"/>
      <c r="GU884" s="181"/>
      <c r="GV884" s="181"/>
      <c r="GW884" s="181"/>
      <c r="GX884" s="181"/>
      <c r="GY884" s="181"/>
      <c r="GZ884" s="181"/>
      <c r="HA884" s="181"/>
      <c r="HB884" s="181"/>
      <c r="HC884" s="181"/>
      <c r="HD884" s="181"/>
      <c r="HE884" s="181"/>
      <c r="HF884" s="181"/>
      <c r="HG884" s="181"/>
      <c r="HH884" s="181"/>
      <c r="HI884" s="181"/>
      <c r="HJ884" s="181"/>
      <c r="HK884" s="181"/>
      <c r="HL884" s="181"/>
      <c r="HM884" s="181"/>
      <c r="HN884" s="181"/>
      <c r="HO884" s="181"/>
      <c r="HP884" s="181"/>
      <c r="HQ884" s="181"/>
      <c r="HR884" s="181"/>
      <c r="HS884" s="181"/>
    </row>
    <row r="885" spans="1:244" s="173" customFormat="1" ht="11.25" hidden="1" customHeight="1">
      <c r="A885" s="97" t="s">
        <v>3047</v>
      </c>
      <c r="B885" s="216"/>
      <c r="C885" s="97" t="s">
        <v>1843</v>
      </c>
      <c r="D885" s="98" t="s">
        <v>494</v>
      </c>
      <c r="E885" s="60">
        <v>-1668.05</v>
      </c>
      <c r="F885" s="220"/>
      <c r="G885" s="220"/>
      <c r="H885" s="220"/>
      <c r="I885" s="220"/>
      <c r="J885" s="181"/>
      <c r="K885" s="181"/>
      <c r="L885" s="181"/>
      <c r="M885" s="181"/>
      <c r="N885" s="181"/>
      <c r="O885" s="181"/>
      <c r="P885" s="181"/>
      <c r="Q885" s="181"/>
      <c r="R885" s="181"/>
      <c r="S885" s="181"/>
      <c r="T885" s="181"/>
      <c r="U885" s="181"/>
      <c r="V885" s="181"/>
      <c r="W885" s="181"/>
      <c r="X885" s="181"/>
      <c r="Y885" s="181"/>
      <c r="Z885" s="181"/>
      <c r="AA885" s="181"/>
      <c r="AB885" s="181"/>
      <c r="AC885" s="181"/>
      <c r="AD885" s="181"/>
      <c r="AE885" s="181"/>
      <c r="AF885" s="181"/>
      <c r="AG885" s="181"/>
      <c r="AH885" s="181"/>
      <c r="AI885" s="181"/>
      <c r="AJ885" s="181"/>
      <c r="AK885" s="181"/>
      <c r="AL885" s="181"/>
      <c r="AM885" s="181"/>
      <c r="AN885" s="181"/>
      <c r="AO885" s="181"/>
      <c r="AP885" s="181"/>
      <c r="AQ885" s="181"/>
      <c r="AR885" s="181"/>
      <c r="AS885" s="181"/>
      <c r="AT885" s="181"/>
      <c r="AU885" s="181"/>
      <c r="AV885" s="181"/>
      <c r="AW885" s="181"/>
      <c r="AX885" s="181"/>
      <c r="AY885" s="181"/>
      <c r="AZ885" s="181"/>
      <c r="BA885" s="181"/>
      <c r="BB885" s="181"/>
      <c r="BC885" s="181"/>
      <c r="BD885" s="181"/>
      <c r="BE885" s="181"/>
      <c r="BF885" s="181"/>
      <c r="BG885" s="181"/>
      <c r="BH885" s="181"/>
      <c r="BI885" s="181"/>
      <c r="BJ885" s="181"/>
      <c r="BK885" s="181"/>
      <c r="BL885" s="181"/>
      <c r="BM885" s="181"/>
      <c r="BN885" s="181"/>
      <c r="BO885" s="181"/>
      <c r="BP885" s="181"/>
      <c r="BQ885" s="181"/>
      <c r="BR885" s="181"/>
      <c r="BS885" s="181"/>
      <c r="BT885" s="181"/>
      <c r="BU885" s="181"/>
      <c r="BV885" s="181"/>
      <c r="BW885" s="181"/>
      <c r="BX885" s="181"/>
      <c r="BY885" s="181"/>
      <c r="BZ885" s="181"/>
      <c r="CA885" s="181"/>
      <c r="CB885" s="181"/>
      <c r="CC885" s="181"/>
      <c r="CD885" s="181"/>
      <c r="CE885" s="181"/>
      <c r="CF885" s="181"/>
      <c r="CG885" s="181"/>
      <c r="CH885" s="181"/>
      <c r="CI885" s="181"/>
      <c r="CJ885" s="181"/>
      <c r="CK885" s="181"/>
      <c r="CL885" s="181"/>
      <c r="CM885" s="181"/>
      <c r="CN885" s="181"/>
      <c r="CO885" s="181"/>
      <c r="CP885" s="181"/>
      <c r="CQ885" s="181"/>
      <c r="CR885" s="181"/>
      <c r="CS885" s="181"/>
      <c r="CT885" s="181"/>
      <c r="CU885" s="181"/>
      <c r="CV885" s="181"/>
      <c r="CW885" s="181"/>
      <c r="CX885" s="181"/>
      <c r="CY885" s="181"/>
      <c r="CZ885" s="181"/>
      <c r="DA885" s="181"/>
      <c r="DB885" s="181"/>
      <c r="DC885" s="181"/>
      <c r="DD885" s="181"/>
      <c r="DE885" s="181"/>
      <c r="DF885" s="181"/>
      <c r="DG885" s="181"/>
      <c r="DH885" s="181"/>
      <c r="DI885" s="181"/>
      <c r="DJ885" s="181"/>
      <c r="DK885" s="181"/>
      <c r="DL885" s="181"/>
      <c r="DM885" s="181"/>
      <c r="DN885" s="181"/>
      <c r="DO885" s="181"/>
      <c r="DP885" s="181"/>
      <c r="DQ885" s="181"/>
      <c r="DR885" s="181"/>
      <c r="DS885" s="181"/>
      <c r="DT885" s="181"/>
      <c r="DU885" s="181"/>
      <c r="DV885" s="181"/>
      <c r="DW885" s="181"/>
      <c r="DX885" s="181"/>
      <c r="DY885" s="181"/>
      <c r="DZ885" s="181"/>
      <c r="EA885" s="181"/>
      <c r="EB885" s="181"/>
      <c r="EC885" s="181"/>
      <c r="ED885" s="181"/>
      <c r="EE885" s="181"/>
      <c r="EF885" s="181"/>
      <c r="EG885" s="181"/>
      <c r="EH885" s="181"/>
      <c r="EI885" s="181"/>
      <c r="EJ885" s="181"/>
      <c r="EK885" s="181"/>
      <c r="EL885" s="181"/>
      <c r="EM885" s="181"/>
      <c r="EN885" s="181"/>
      <c r="EO885" s="181"/>
      <c r="EP885" s="181"/>
      <c r="EQ885" s="181"/>
      <c r="ER885" s="181"/>
      <c r="ES885" s="181"/>
      <c r="ET885" s="181"/>
      <c r="EU885" s="181"/>
      <c r="EV885" s="181"/>
      <c r="EW885" s="181"/>
      <c r="EX885" s="181"/>
      <c r="EY885" s="181"/>
      <c r="EZ885" s="181"/>
      <c r="FA885" s="181"/>
      <c r="FB885" s="181"/>
      <c r="FC885" s="181"/>
      <c r="FD885" s="181"/>
      <c r="FE885" s="181"/>
      <c r="FF885" s="181"/>
      <c r="FG885" s="181"/>
      <c r="FH885" s="181"/>
      <c r="FI885" s="181"/>
      <c r="FJ885" s="181"/>
      <c r="FK885" s="181"/>
      <c r="FL885" s="181"/>
      <c r="FM885" s="181"/>
      <c r="FN885" s="181"/>
      <c r="FO885" s="181"/>
      <c r="FP885" s="181"/>
      <c r="FQ885" s="181"/>
      <c r="FR885" s="181"/>
      <c r="FS885" s="181"/>
      <c r="FT885" s="181"/>
      <c r="FU885" s="181"/>
      <c r="FV885" s="181"/>
      <c r="FW885" s="181"/>
      <c r="FX885" s="181"/>
      <c r="FY885" s="181"/>
      <c r="FZ885" s="181"/>
      <c r="GA885" s="181"/>
      <c r="GB885" s="181"/>
      <c r="GC885" s="181"/>
      <c r="GD885" s="181"/>
      <c r="GE885" s="181"/>
      <c r="GF885" s="181"/>
      <c r="GG885" s="181"/>
      <c r="GH885" s="181"/>
      <c r="GI885" s="181"/>
      <c r="GJ885" s="181"/>
      <c r="GK885" s="181"/>
      <c r="GL885" s="181"/>
      <c r="GM885" s="181"/>
      <c r="GN885" s="181"/>
      <c r="GO885" s="181"/>
      <c r="GP885" s="181"/>
      <c r="GQ885" s="181"/>
      <c r="GR885" s="181"/>
      <c r="GS885" s="181"/>
      <c r="GT885" s="181"/>
      <c r="GU885" s="181"/>
      <c r="GV885" s="181"/>
      <c r="GW885" s="181"/>
      <c r="GX885" s="181"/>
      <c r="GY885" s="181"/>
      <c r="GZ885" s="181"/>
      <c r="HA885" s="181"/>
      <c r="HB885" s="181"/>
      <c r="HC885" s="181"/>
      <c r="HD885" s="181"/>
      <c r="HE885" s="181"/>
      <c r="HF885" s="181"/>
      <c r="HG885" s="181"/>
      <c r="HH885" s="181"/>
      <c r="HI885" s="181"/>
      <c r="HJ885" s="181"/>
      <c r="HK885" s="181"/>
      <c r="HL885" s="181"/>
      <c r="HM885" s="181"/>
      <c r="HN885" s="181"/>
      <c r="HO885" s="181"/>
      <c r="HP885" s="181"/>
      <c r="HQ885" s="181"/>
      <c r="HR885" s="181"/>
      <c r="HS885" s="181"/>
    </row>
    <row r="886" spans="1:244" s="172" customFormat="1" ht="12.75" hidden="1" customHeight="1">
      <c r="A886" s="97" t="s">
        <v>3096</v>
      </c>
      <c r="B886" s="216"/>
      <c r="C886" s="97" t="s">
        <v>1328</v>
      </c>
      <c r="D886" s="98" t="s">
        <v>29</v>
      </c>
      <c r="E886" s="60">
        <v>-17829.02</v>
      </c>
      <c r="F886" s="60"/>
      <c r="G886" s="60"/>
      <c r="H886" s="60"/>
      <c r="I886" s="60"/>
      <c r="HT886" s="173"/>
      <c r="HU886" s="173"/>
      <c r="HV886" s="173"/>
      <c r="HW886" s="173"/>
      <c r="HX886" s="173"/>
      <c r="HY886" s="173"/>
      <c r="HZ886" s="173"/>
      <c r="IA886" s="173"/>
      <c r="IB886" s="173"/>
      <c r="IC886" s="173"/>
      <c r="ID886" s="173"/>
      <c r="IE886" s="173"/>
      <c r="IF886" s="173"/>
      <c r="IG886" s="173"/>
      <c r="IH886" s="173"/>
      <c r="II886" s="173"/>
      <c r="IJ886" s="173"/>
    </row>
    <row r="887" spans="1:244" s="172" customFormat="1" ht="12.75" hidden="1" customHeight="1">
      <c r="A887" s="97" t="s">
        <v>3328</v>
      </c>
      <c r="B887" s="216"/>
      <c r="C887" s="97" t="s">
        <v>3114</v>
      </c>
      <c r="D887" s="98" t="s">
        <v>488</v>
      </c>
      <c r="E887" s="60">
        <v>-906.99</v>
      </c>
      <c r="F887" s="60"/>
      <c r="G887" s="60"/>
      <c r="H887" s="60"/>
      <c r="I887" s="60"/>
      <c r="HT887" s="173"/>
      <c r="HU887" s="173"/>
      <c r="HV887" s="173"/>
      <c r="HW887" s="173"/>
      <c r="HX887" s="173"/>
      <c r="HY887" s="173"/>
      <c r="HZ887" s="173"/>
      <c r="IA887" s="173"/>
      <c r="IB887" s="173"/>
      <c r="IC887" s="173"/>
      <c r="ID887" s="173"/>
      <c r="IE887" s="173"/>
      <c r="IF887" s="173"/>
      <c r="IG887" s="173"/>
      <c r="IH887" s="173"/>
      <c r="II887" s="173"/>
      <c r="IJ887" s="173"/>
    </row>
    <row r="888" spans="1:244" s="172" customFormat="1" ht="12.75" hidden="1" customHeight="1">
      <c r="A888" s="97" t="s">
        <v>3115</v>
      </c>
      <c r="B888" s="216"/>
      <c r="C888" s="97" t="s">
        <v>3116</v>
      </c>
      <c r="D888" s="98" t="s">
        <v>29</v>
      </c>
      <c r="E888" s="60">
        <v>-171.92</v>
      </c>
      <c r="F888" s="60"/>
      <c r="G888" s="60"/>
      <c r="H888" s="60"/>
      <c r="I888" s="60"/>
      <c r="HT888" s="173"/>
      <c r="HU888" s="173"/>
      <c r="HV888" s="173"/>
      <c r="HW888" s="173"/>
      <c r="HX888" s="173"/>
      <c r="HY888" s="173"/>
      <c r="HZ888" s="173"/>
      <c r="IA888" s="173"/>
      <c r="IB888" s="173"/>
      <c r="IC888" s="173"/>
      <c r="ID888" s="173"/>
      <c r="IE888" s="173"/>
      <c r="IF888" s="173"/>
      <c r="IG888" s="173"/>
      <c r="IH888" s="173"/>
      <c r="II888" s="173"/>
      <c r="IJ888" s="173"/>
    </row>
    <row r="889" spans="1:244" s="172" customFormat="1" ht="12.75" hidden="1" customHeight="1">
      <c r="A889" s="97" t="s">
        <v>3261</v>
      </c>
      <c r="B889" s="216"/>
      <c r="C889" s="97" t="s">
        <v>3262</v>
      </c>
      <c r="D889" s="98" t="s">
        <v>1614</v>
      </c>
      <c r="E889" s="60">
        <v>-27306.71</v>
      </c>
      <c r="F889" s="60"/>
      <c r="G889" s="60"/>
      <c r="H889" s="60"/>
      <c r="I889" s="60"/>
      <c r="HT889" s="173"/>
      <c r="HU889" s="173"/>
      <c r="HV889" s="173"/>
      <c r="HW889" s="173"/>
      <c r="HX889" s="173"/>
      <c r="HY889" s="173"/>
      <c r="HZ889" s="173"/>
      <c r="IA889" s="173"/>
      <c r="IB889" s="173"/>
      <c r="IC889" s="173"/>
      <c r="ID889" s="173"/>
      <c r="IE889" s="173"/>
      <c r="IF889" s="173"/>
      <c r="IG889" s="173"/>
      <c r="IH889" s="173"/>
      <c r="II889" s="173"/>
      <c r="IJ889" s="173"/>
    </row>
    <row r="890" spans="1:244" s="172" customFormat="1" ht="12.75" hidden="1" customHeight="1">
      <c r="A890" s="97" t="s">
        <v>3263</v>
      </c>
      <c r="B890" s="216"/>
      <c r="C890" s="97" t="s">
        <v>3264</v>
      </c>
      <c r="D890" s="98" t="s">
        <v>1650</v>
      </c>
      <c r="E890" s="60">
        <v>-23691.06</v>
      </c>
      <c r="F890" s="60"/>
      <c r="G890" s="60"/>
      <c r="H890" s="60"/>
      <c r="I890" s="60"/>
      <c r="HT890" s="173"/>
      <c r="HU890" s="173"/>
      <c r="HV890" s="173"/>
      <c r="HW890" s="173"/>
      <c r="HX890" s="173"/>
      <c r="HY890" s="173"/>
      <c r="HZ890" s="173"/>
      <c r="IA890" s="173"/>
      <c r="IB890" s="173"/>
      <c r="IC890" s="173"/>
      <c r="ID890" s="173"/>
      <c r="IE890" s="173"/>
      <c r="IF890" s="173"/>
      <c r="IG890" s="173"/>
      <c r="IH890" s="173"/>
      <c r="II890" s="173"/>
      <c r="IJ890" s="173"/>
    </row>
    <row r="891" spans="1:244" s="222" customFormat="1" ht="11.25">
      <c r="A891" s="129"/>
      <c r="B891" s="129"/>
      <c r="C891" s="158" t="s">
        <v>1526</v>
      </c>
      <c r="D891" s="131"/>
      <c r="E891" s="128">
        <f>SUM(E892:E971)</f>
        <v>-3326225.9899999998</v>
      </c>
      <c r="F891" s="128"/>
      <c r="G891" s="128"/>
      <c r="H891" s="128"/>
      <c r="I891" s="128"/>
      <c r="HT891" s="223"/>
      <c r="HU891" s="223"/>
      <c r="HV891" s="223"/>
      <c r="HW891" s="223"/>
      <c r="HX891" s="223"/>
      <c r="HY891" s="223"/>
      <c r="HZ891" s="223"/>
      <c r="IA891" s="223"/>
      <c r="IB891" s="223"/>
      <c r="IC891" s="223"/>
      <c r="ID891" s="223"/>
      <c r="IE891" s="223"/>
      <c r="IF891" s="223"/>
      <c r="IG891" s="223"/>
      <c r="IH891" s="223"/>
      <c r="II891" s="223"/>
      <c r="IJ891" s="223"/>
    </row>
    <row r="892" spans="1:244" s="20" customFormat="1" hidden="1">
      <c r="A892" s="97" t="s">
        <v>2058</v>
      </c>
      <c r="B892" s="97"/>
      <c r="C892" s="117" t="s">
        <v>2059</v>
      </c>
      <c r="D892" s="136" t="s">
        <v>29</v>
      </c>
      <c r="E892" s="60">
        <v>-1364087.29</v>
      </c>
      <c r="F892" s="60"/>
      <c r="G892" s="60"/>
      <c r="H892" s="60"/>
      <c r="I892" s="60"/>
      <c r="HT892" s="106"/>
      <c r="HU892" s="106"/>
      <c r="HV892" s="106"/>
      <c r="HW892" s="106"/>
      <c r="HX892" s="106"/>
      <c r="HY892" s="106"/>
      <c r="HZ892" s="106"/>
      <c r="IA892" s="106"/>
      <c r="IB892" s="106"/>
      <c r="IC892" s="106"/>
      <c r="ID892" s="106"/>
      <c r="IE892" s="106"/>
      <c r="IF892" s="106"/>
      <c r="IG892" s="106"/>
      <c r="IH892" s="106"/>
      <c r="II892" s="106"/>
      <c r="IJ892" s="106"/>
    </row>
    <row r="893" spans="1:244" s="20" customFormat="1" hidden="1">
      <c r="A893" s="97" t="s">
        <v>2060</v>
      </c>
      <c r="B893" s="97"/>
      <c r="C893" s="117" t="s">
        <v>3319</v>
      </c>
      <c r="D893" s="136" t="s">
        <v>32</v>
      </c>
      <c r="E893" s="60">
        <v>-568462.34</v>
      </c>
      <c r="F893" s="60"/>
      <c r="G893" s="60"/>
      <c r="H893" s="60"/>
      <c r="I893" s="60"/>
      <c r="HT893" s="106"/>
      <c r="HU893" s="106"/>
      <c r="HV893" s="106"/>
      <c r="HW893" s="106"/>
      <c r="HX893" s="106"/>
      <c r="HY893" s="106"/>
      <c r="HZ893" s="106"/>
      <c r="IA893" s="106"/>
      <c r="IB893" s="106"/>
      <c r="IC893" s="106"/>
      <c r="ID893" s="106"/>
      <c r="IE893" s="106"/>
      <c r="IF893" s="106"/>
      <c r="IG893" s="106"/>
      <c r="IH893" s="106"/>
      <c r="II893" s="106"/>
      <c r="IJ893" s="106"/>
    </row>
    <row r="894" spans="1:244" s="20" customFormat="1" hidden="1">
      <c r="A894" s="97" t="s">
        <v>2062</v>
      </c>
      <c r="B894" s="97"/>
      <c r="C894" s="117" t="s">
        <v>3320</v>
      </c>
      <c r="D894" s="136" t="s">
        <v>35</v>
      </c>
      <c r="E894" s="60">
        <v>-340929.39</v>
      </c>
      <c r="F894" s="60"/>
      <c r="G894" s="60"/>
      <c r="H894" s="60"/>
      <c r="I894" s="60"/>
      <c r="HT894" s="106"/>
      <c r="HU894" s="106"/>
      <c r="HV894" s="106"/>
      <c r="HW894" s="106"/>
      <c r="HX894" s="106"/>
      <c r="HY894" s="106"/>
      <c r="HZ894" s="106"/>
      <c r="IA894" s="106"/>
      <c r="IB894" s="106"/>
      <c r="IC894" s="106"/>
      <c r="ID894" s="106"/>
      <c r="IE894" s="106"/>
      <c r="IF894" s="106"/>
      <c r="IG894" s="106"/>
      <c r="IH894" s="106"/>
      <c r="II894" s="106"/>
      <c r="IJ894" s="106"/>
    </row>
    <row r="895" spans="1:244" s="20" customFormat="1" hidden="1">
      <c r="A895" s="97" t="s">
        <v>2066</v>
      </c>
      <c r="B895" s="97"/>
      <c r="C895" s="117" t="s">
        <v>2067</v>
      </c>
      <c r="D895" s="136" t="s">
        <v>29</v>
      </c>
      <c r="E895" s="60">
        <v>-3850.28</v>
      </c>
      <c r="F895" s="60"/>
      <c r="G895" s="60"/>
      <c r="H895" s="60"/>
      <c r="I895" s="60"/>
      <c r="HT895" s="106"/>
      <c r="HU895" s="106"/>
      <c r="HV895" s="106"/>
      <c r="HW895" s="106"/>
      <c r="HX895" s="106"/>
      <c r="HY895" s="106"/>
      <c r="HZ895" s="106"/>
      <c r="IA895" s="106"/>
      <c r="IB895" s="106"/>
      <c r="IC895" s="106"/>
      <c r="ID895" s="106"/>
      <c r="IE895" s="106"/>
      <c r="IF895" s="106"/>
      <c r="IG895" s="106"/>
      <c r="IH895" s="106"/>
      <c r="II895" s="106"/>
      <c r="IJ895" s="106"/>
    </row>
    <row r="896" spans="1:244" s="20" customFormat="1" hidden="1">
      <c r="A896" s="97" t="s">
        <v>2068</v>
      </c>
      <c r="B896" s="97"/>
      <c r="C896" s="117" t="s">
        <v>3329</v>
      </c>
      <c r="D896" s="136" t="s">
        <v>32</v>
      </c>
      <c r="E896" s="60">
        <v>-1616.02</v>
      </c>
      <c r="F896" s="60"/>
      <c r="G896" s="60"/>
      <c r="H896" s="60"/>
      <c r="I896" s="60"/>
      <c r="HT896" s="106"/>
      <c r="HU896" s="106"/>
      <c r="HV896" s="106"/>
      <c r="HW896" s="106"/>
      <c r="HX896" s="106"/>
      <c r="HY896" s="106"/>
      <c r="HZ896" s="106"/>
      <c r="IA896" s="106"/>
      <c r="IB896" s="106"/>
      <c r="IC896" s="106"/>
      <c r="ID896" s="106"/>
      <c r="IE896" s="106"/>
      <c r="IF896" s="106"/>
      <c r="IG896" s="106"/>
      <c r="IH896" s="106"/>
      <c r="II896" s="106"/>
      <c r="IJ896" s="106"/>
    </row>
    <row r="897" spans="1:244" s="20" customFormat="1" hidden="1">
      <c r="A897" s="97" t="s">
        <v>2070</v>
      </c>
      <c r="B897" s="97"/>
      <c r="C897" s="117" t="s">
        <v>3330</v>
      </c>
      <c r="D897" s="136" t="s">
        <v>35</v>
      </c>
      <c r="E897" s="60">
        <v>-952.91</v>
      </c>
      <c r="F897" s="60"/>
      <c r="G897" s="60"/>
      <c r="H897" s="60"/>
      <c r="I897" s="60"/>
      <c r="HT897" s="106"/>
      <c r="HU897" s="106"/>
      <c r="HV897" s="106"/>
      <c r="HW897" s="106"/>
      <c r="HX897" s="106"/>
      <c r="HY897" s="106"/>
      <c r="HZ897" s="106"/>
      <c r="IA897" s="106"/>
      <c r="IB897" s="106"/>
      <c r="IC897" s="106"/>
      <c r="ID897" s="106"/>
      <c r="IE897" s="106"/>
      <c r="IF897" s="106"/>
      <c r="IG897" s="106"/>
      <c r="IH897" s="106"/>
      <c r="II897" s="106"/>
      <c r="IJ897" s="106"/>
    </row>
    <row r="898" spans="1:244" s="20" customFormat="1" hidden="1">
      <c r="A898" s="97" t="s">
        <v>2074</v>
      </c>
      <c r="B898" s="97"/>
      <c r="C898" s="117" t="s">
        <v>2075</v>
      </c>
      <c r="D898" s="136" t="s">
        <v>29</v>
      </c>
      <c r="E898" s="60">
        <v>-12921.22</v>
      </c>
      <c r="F898" s="60"/>
      <c r="G898" s="60"/>
      <c r="H898" s="60"/>
      <c r="I898" s="60"/>
      <c r="HT898" s="106"/>
      <c r="HU898" s="106"/>
      <c r="HV898" s="106"/>
      <c r="HW898" s="106"/>
      <c r="HX898" s="106"/>
      <c r="HY898" s="106"/>
      <c r="HZ898" s="106"/>
      <c r="IA898" s="106"/>
      <c r="IB898" s="106"/>
      <c r="IC898" s="106"/>
      <c r="ID898" s="106"/>
      <c r="IE898" s="106"/>
      <c r="IF898" s="106"/>
      <c r="IG898" s="106"/>
      <c r="IH898" s="106"/>
      <c r="II898" s="106"/>
      <c r="IJ898" s="106"/>
    </row>
    <row r="899" spans="1:244" s="20" customFormat="1" hidden="1">
      <c r="A899" s="97" t="s">
        <v>2076</v>
      </c>
      <c r="B899" s="97"/>
      <c r="C899" s="117" t="s">
        <v>2077</v>
      </c>
      <c r="D899" s="136" t="s">
        <v>32</v>
      </c>
      <c r="E899" s="60">
        <v>-5387.34</v>
      </c>
      <c r="F899" s="60"/>
      <c r="G899" s="60"/>
      <c r="H899" s="60"/>
      <c r="I899" s="60"/>
      <c r="HT899" s="106"/>
      <c r="HU899" s="106"/>
      <c r="HV899" s="106"/>
      <c r="HW899" s="106"/>
      <c r="HX899" s="106"/>
      <c r="HY899" s="106"/>
      <c r="HZ899" s="106"/>
      <c r="IA899" s="106"/>
      <c r="IB899" s="106"/>
      <c r="IC899" s="106"/>
      <c r="ID899" s="106"/>
      <c r="IE899" s="106"/>
      <c r="IF899" s="106"/>
      <c r="IG899" s="106"/>
      <c r="IH899" s="106"/>
      <c r="II899" s="106"/>
      <c r="IJ899" s="106"/>
    </row>
    <row r="900" spans="1:244" s="20" customFormat="1" hidden="1">
      <c r="A900" s="97" t="s">
        <v>2078</v>
      </c>
      <c r="B900" s="97"/>
      <c r="C900" s="117" t="s">
        <v>2079</v>
      </c>
      <c r="D900" s="136" t="s">
        <v>35</v>
      </c>
      <c r="E900" s="60">
        <v>-3230.9</v>
      </c>
      <c r="F900" s="60"/>
      <c r="G900" s="60"/>
      <c r="H900" s="60"/>
      <c r="I900" s="60"/>
      <c r="HT900" s="106"/>
      <c r="HU900" s="106"/>
      <c r="HV900" s="106"/>
      <c r="HW900" s="106"/>
      <c r="HX900" s="106"/>
      <c r="HY900" s="106"/>
      <c r="HZ900" s="106"/>
      <c r="IA900" s="106"/>
      <c r="IB900" s="106"/>
      <c r="IC900" s="106"/>
      <c r="ID900" s="106"/>
      <c r="IE900" s="106"/>
      <c r="IF900" s="106"/>
      <c r="IG900" s="106"/>
      <c r="IH900" s="106"/>
      <c r="II900" s="106"/>
      <c r="IJ900" s="106"/>
    </row>
    <row r="901" spans="1:244" s="20" customFormat="1" hidden="1">
      <c r="A901" s="97" t="s">
        <v>2082</v>
      </c>
      <c r="B901" s="97"/>
      <c r="C901" s="117" t="s">
        <v>2083</v>
      </c>
      <c r="D901" s="136" t="s">
        <v>29</v>
      </c>
      <c r="E901" s="60">
        <v>-312428.27</v>
      </c>
      <c r="F901" s="60"/>
      <c r="G901" s="60"/>
      <c r="H901" s="60"/>
      <c r="I901" s="60"/>
      <c r="HT901" s="106"/>
      <c r="HU901" s="106"/>
      <c r="HV901" s="106"/>
      <c r="HW901" s="106"/>
      <c r="HX901" s="106"/>
      <c r="HY901" s="106"/>
      <c r="HZ901" s="106"/>
      <c r="IA901" s="106"/>
      <c r="IB901" s="106"/>
      <c r="IC901" s="106"/>
      <c r="ID901" s="106"/>
      <c r="IE901" s="106"/>
      <c r="IF901" s="106"/>
      <c r="IG901" s="106"/>
      <c r="IH901" s="106"/>
      <c r="II901" s="106"/>
      <c r="IJ901" s="106"/>
    </row>
    <row r="902" spans="1:244" s="20" customFormat="1" hidden="1">
      <c r="A902" s="97" t="s">
        <v>2084</v>
      </c>
      <c r="B902" s="97"/>
      <c r="C902" s="117" t="s">
        <v>2085</v>
      </c>
      <c r="D902" s="136" t="s">
        <v>32</v>
      </c>
      <c r="E902" s="60">
        <v>-130527.23</v>
      </c>
      <c r="F902" s="60"/>
      <c r="G902" s="60"/>
      <c r="H902" s="60"/>
      <c r="I902" s="60"/>
      <c r="HT902" s="106"/>
      <c r="HU902" s="106"/>
      <c r="HV902" s="106"/>
      <c r="HW902" s="106"/>
      <c r="HX902" s="106"/>
      <c r="HY902" s="106"/>
      <c r="HZ902" s="106"/>
      <c r="IA902" s="106"/>
      <c r="IB902" s="106"/>
      <c r="IC902" s="106"/>
      <c r="ID902" s="106"/>
      <c r="IE902" s="106"/>
      <c r="IF902" s="106"/>
      <c r="IG902" s="106"/>
      <c r="IH902" s="106"/>
      <c r="II902" s="106"/>
      <c r="IJ902" s="106"/>
    </row>
    <row r="903" spans="1:244" s="20" customFormat="1" hidden="1">
      <c r="A903" s="97" t="s">
        <v>2086</v>
      </c>
      <c r="B903" s="97"/>
      <c r="C903" s="117" t="s">
        <v>3331</v>
      </c>
      <c r="D903" s="136" t="s">
        <v>35</v>
      </c>
      <c r="E903" s="60">
        <v>-77777.94</v>
      </c>
      <c r="F903" s="60"/>
      <c r="G903" s="60"/>
      <c r="H903" s="60"/>
      <c r="I903" s="60"/>
      <c r="HT903" s="106"/>
      <c r="HU903" s="106"/>
      <c r="HV903" s="106"/>
      <c r="HW903" s="106"/>
      <c r="HX903" s="106"/>
      <c r="HY903" s="106"/>
      <c r="HZ903" s="106"/>
      <c r="IA903" s="106"/>
      <c r="IB903" s="106"/>
      <c r="IC903" s="106"/>
      <c r="ID903" s="106"/>
      <c r="IE903" s="106"/>
      <c r="IF903" s="106"/>
      <c r="IG903" s="106"/>
      <c r="IH903" s="106"/>
      <c r="II903" s="106"/>
      <c r="IJ903" s="106"/>
    </row>
    <row r="904" spans="1:244" s="20" customFormat="1" hidden="1">
      <c r="A904" s="97" t="s">
        <v>2110</v>
      </c>
      <c r="B904" s="97"/>
      <c r="C904" s="117" t="s">
        <v>2111</v>
      </c>
      <c r="D904" s="136" t="s">
        <v>29</v>
      </c>
      <c r="E904" s="60">
        <v>-7.52</v>
      </c>
      <c r="F904" s="60"/>
      <c r="G904" s="60"/>
      <c r="H904" s="60"/>
      <c r="I904" s="60"/>
      <c r="HT904" s="106"/>
      <c r="HU904" s="106"/>
      <c r="HV904" s="106"/>
      <c r="HW904" s="106"/>
      <c r="HX904" s="106"/>
      <c r="HY904" s="106"/>
      <c r="HZ904" s="106"/>
      <c r="IA904" s="106"/>
      <c r="IB904" s="106"/>
      <c r="IC904" s="106"/>
      <c r="ID904" s="106"/>
      <c r="IE904" s="106"/>
      <c r="IF904" s="106"/>
      <c r="IG904" s="106"/>
      <c r="IH904" s="106"/>
      <c r="II904" s="106"/>
      <c r="IJ904" s="106"/>
    </row>
    <row r="905" spans="1:244" s="20" customFormat="1" hidden="1">
      <c r="A905" s="97" t="s">
        <v>2112</v>
      </c>
      <c r="B905" s="97"/>
      <c r="C905" s="117" t="s">
        <v>2113</v>
      </c>
      <c r="D905" s="136" t="s">
        <v>32</v>
      </c>
      <c r="E905" s="60">
        <v>-3.14</v>
      </c>
      <c r="F905" s="60"/>
      <c r="G905" s="60"/>
      <c r="H905" s="60"/>
      <c r="I905" s="60"/>
      <c r="HT905" s="106"/>
      <c r="HU905" s="106"/>
      <c r="HV905" s="106"/>
      <c r="HW905" s="106"/>
      <c r="HX905" s="106"/>
      <c r="HY905" s="106"/>
      <c r="HZ905" s="106"/>
      <c r="IA905" s="106"/>
      <c r="IB905" s="106"/>
      <c r="IC905" s="106"/>
      <c r="ID905" s="106"/>
      <c r="IE905" s="106"/>
      <c r="IF905" s="106"/>
      <c r="IG905" s="106"/>
      <c r="IH905" s="106"/>
      <c r="II905" s="106"/>
      <c r="IJ905" s="106"/>
    </row>
    <row r="906" spans="1:244" s="20" customFormat="1" hidden="1">
      <c r="A906" s="97" t="s">
        <v>2114</v>
      </c>
      <c r="B906" s="97"/>
      <c r="C906" s="117" t="s">
        <v>2115</v>
      </c>
      <c r="D906" s="136" t="s">
        <v>35</v>
      </c>
      <c r="E906" s="60">
        <v>-1.88</v>
      </c>
      <c r="F906" s="60"/>
      <c r="G906" s="60"/>
      <c r="H906" s="60"/>
      <c r="I906" s="60"/>
      <c r="HT906" s="106"/>
      <c r="HU906" s="106"/>
      <c r="HV906" s="106"/>
      <c r="HW906" s="106"/>
      <c r="HX906" s="106"/>
      <c r="HY906" s="106"/>
      <c r="HZ906" s="106"/>
      <c r="IA906" s="106"/>
      <c r="IB906" s="106"/>
      <c r="IC906" s="106"/>
      <c r="ID906" s="106"/>
      <c r="IE906" s="106"/>
      <c r="IF906" s="106"/>
      <c r="IG906" s="106"/>
      <c r="IH906" s="106"/>
      <c r="II906" s="106"/>
      <c r="IJ906" s="106"/>
    </row>
    <row r="907" spans="1:244" s="20" customFormat="1" hidden="1">
      <c r="A907" s="97" t="s">
        <v>2118</v>
      </c>
      <c r="B907" s="97"/>
      <c r="C907" s="117" t="s">
        <v>2119</v>
      </c>
      <c r="D907" s="136" t="s">
        <v>29</v>
      </c>
      <c r="E907" s="60">
        <v>-637.29</v>
      </c>
      <c r="F907" s="60"/>
      <c r="G907" s="60"/>
      <c r="H907" s="60"/>
      <c r="I907" s="60"/>
      <c r="HT907" s="106"/>
      <c r="HU907" s="106"/>
      <c r="HV907" s="106"/>
      <c r="HW907" s="106"/>
      <c r="HX907" s="106"/>
      <c r="HY907" s="106"/>
      <c r="HZ907" s="106"/>
      <c r="IA907" s="106"/>
      <c r="IB907" s="106"/>
      <c r="IC907" s="106"/>
      <c r="ID907" s="106"/>
      <c r="IE907" s="106"/>
      <c r="IF907" s="106"/>
      <c r="IG907" s="106"/>
      <c r="IH907" s="106"/>
      <c r="II907" s="106"/>
      <c r="IJ907" s="106"/>
    </row>
    <row r="908" spans="1:244" s="20" customFormat="1" hidden="1">
      <c r="A908" s="97" t="s">
        <v>2120</v>
      </c>
      <c r="B908" s="97"/>
      <c r="C908" s="117" t="s">
        <v>2121</v>
      </c>
      <c r="D908" s="136" t="s">
        <v>32</v>
      </c>
      <c r="E908" s="60">
        <v>-265.55</v>
      </c>
      <c r="F908" s="60"/>
      <c r="G908" s="60"/>
      <c r="H908" s="60"/>
      <c r="I908" s="60"/>
      <c r="HT908" s="106"/>
      <c r="HU908" s="106"/>
      <c r="HV908" s="106"/>
      <c r="HW908" s="106"/>
      <c r="HX908" s="106"/>
      <c r="HY908" s="106"/>
      <c r="HZ908" s="106"/>
      <c r="IA908" s="106"/>
      <c r="IB908" s="106"/>
      <c r="IC908" s="106"/>
      <c r="ID908" s="106"/>
      <c r="IE908" s="106"/>
      <c r="IF908" s="106"/>
      <c r="IG908" s="106"/>
      <c r="IH908" s="106"/>
      <c r="II908" s="106"/>
      <c r="IJ908" s="106"/>
    </row>
    <row r="909" spans="1:244" s="20" customFormat="1" hidden="1">
      <c r="A909" s="97" t="s">
        <v>2122</v>
      </c>
      <c r="B909" s="97"/>
      <c r="C909" s="117" t="s">
        <v>2123</v>
      </c>
      <c r="D909" s="136" t="s">
        <v>35</v>
      </c>
      <c r="E909" s="60">
        <v>-159.33000000000001</v>
      </c>
      <c r="F909" s="60"/>
      <c r="G909" s="60"/>
      <c r="H909" s="60"/>
      <c r="I909" s="60"/>
      <c r="HT909" s="106"/>
      <c r="HU909" s="106"/>
      <c r="HV909" s="106"/>
      <c r="HW909" s="106"/>
      <c r="HX909" s="106"/>
      <c r="HY909" s="106"/>
      <c r="HZ909" s="106"/>
      <c r="IA909" s="106"/>
      <c r="IB909" s="106"/>
      <c r="IC909" s="106"/>
      <c r="ID909" s="106"/>
      <c r="IE909" s="106"/>
      <c r="IF909" s="106"/>
      <c r="IG909" s="106"/>
      <c r="IH909" s="106"/>
      <c r="II909" s="106"/>
      <c r="IJ909" s="106"/>
    </row>
    <row r="910" spans="1:244" s="20" customFormat="1" hidden="1">
      <c r="A910" s="97" t="s">
        <v>2126</v>
      </c>
      <c r="B910" s="97"/>
      <c r="C910" s="117" t="s">
        <v>3332</v>
      </c>
      <c r="D910" s="136" t="s">
        <v>29</v>
      </c>
      <c r="E910" s="60">
        <v>-1869.81</v>
      </c>
      <c r="F910" s="60"/>
      <c r="G910" s="60"/>
      <c r="H910" s="60"/>
      <c r="I910" s="60"/>
      <c r="HT910" s="106"/>
      <c r="HU910" s="106"/>
      <c r="HV910" s="106"/>
      <c r="HW910" s="106"/>
      <c r="HX910" s="106"/>
      <c r="HY910" s="106"/>
      <c r="HZ910" s="106"/>
      <c r="IA910" s="106"/>
      <c r="IB910" s="106"/>
      <c r="IC910" s="106"/>
      <c r="ID910" s="106"/>
      <c r="IE910" s="106"/>
      <c r="IF910" s="106"/>
      <c r="IG910" s="106"/>
      <c r="IH910" s="106"/>
      <c r="II910" s="106"/>
      <c r="IJ910" s="106"/>
    </row>
    <row r="911" spans="1:244" s="20" customFormat="1" hidden="1">
      <c r="A911" s="97" t="s">
        <v>2128</v>
      </c>
      <c r="B911" s="97"/>
      <c r="C911" s="117" t="s">
        <v>2129</v>
      </c>
      <c r="D911" s="136" t="s">
        <v>32</v>
      </c>
      <c r="E911" s="60">
        <v>-779.11</v>
      </c>
      <c r="F911" s="60"/>
      <c r="G911" s="60"/>
      <c r="H911" s="60"/>
      <c r="I911" s="60"/>
      <c r="HT911" s="106"/>
      <c r="HU911" s="106"/>
      <c r="HV911" s="106"/>
      <c r="HW911" s="106"/>
      <c r="HX911" s="106"/>
      <c r="HY911" s="106"/>
      <c r="HZ911" s="106"/>
      <c r="IA911" s="106"/>
      <c r="IB911" s="106"/>
      <c r="IC911" s="106"/>
      <c r="ID911" s="106"/>
      <c r="IE911" s="106"/>
      <c r="IF911" s="106"/>
      <c r="IG911" s="106"/>
      <c r="IH911" s="106"/>
      <c r="II911" s="106"/>
      <c r="IJ911" s="106"/>
    </row>
    <row r="912" spans="1:244" s="20" customFormat="1" hidden="1">
      <c r="A912" s="97" t="s">
        <v>2130</v>
      </c>
      <c r="B912" s="97"/>
      <c r="C912" s="117" t="s">
        <v>2131</v>
      </c>
      <c r="D912" s="136" t="s">
        <v>35</v>
      </c>
      <c r="E912" s="60">
        <v>-467.55</v>
      </c>
      <c r="F912" s="60"/>
      <c r="G912" s="60"/>
      <c r="H912" s="60"/>
      <c r="I912" s="60"/>
      <c r="HT912" s="106"/>
      <c r="HU912" s="106"/>
      <c r="HV912" s="106"/>
      <c r="HW912" s="106"/>
      <c r="HX912" s="106"/>
      <c r="HY912" s="106"/>
      <c r="HZ912" s="106"/>
      <c r="IA912" s="106"/>
      <c r="IB912" s="106"/>
      <c r="IC912" s="106"/>
      <c r="ID912" s="106"/>
      <c r="IE912" s="106"/>
      <c r="IF912" s="106"/>
      <c r="IG912" s="106"/>
      <c r="IH912" s="106"/>
      <c r="II912" s="106"/>
      <c r="IJ912" s="106"/>
    </row>
    <row r="913" spans="1:244" s="20" customFormat="1" hidden="1">
      <c r="A913" s="97" t="s">
        <v>2134</v>
      </c>
      <c r="B913" s="97"/>
      <c r="C913" s="117" t="s">
        <v>3333</v>
      </c>
      <c r="D913" s="136" t="s">
        <v>29</v>
      </c>
      <c r="E913" s="60">
        <v>-43962.36</v>
      </c>
      <c r="F913" s="60"/>
      <c r="G913" s="60"/>
      <c r="H913" s="60"/>
      <c r="I913" s="60"/>
      <c r="HT913" s="106"/>
      <c r="HU913" s="106"/>
      <c r="HV913" s="106"/>
      <c r="HW913" s="106"/>
      <c r="HX913" s="106"/>
      <c r="HY913" s="106"/>
      <c r="HZ913" s="106"/>
      <c r="IA913" s="106"/>
      <c r="IB913" s="106"/>
      <c r="IC913" s="106"/>
      <c r="ID913" s="106"/>
      <c r="IE913" s="106"/>
      <c r="IF913" s="106"/>
      <c r="IG913" s="106"/>
      <c r="IH913" s="106"/>
      <c r="II913" s="106"/>
      <c r="IJ913" s="106"/>
    </row>
    <row r="914" spans="1:244" s="20" customFormat="1" hidden="1">
      <c r="A914" s="97" t="s">
        <v>2136</v>
      </c>
      <c r="B914" s="97"/>
      <c r="C914" s="117" t="s">
        <v>2137</v>
      </c>
      <c r="D914" s="136" t="s">
        <v>32</v>
      </c>
      <c r="E914" s="60">
        <v>-18332.59</v>
      </c>
      <c r="F914" s="60"/>
      <c r="G914" s="60"/>
      <c r="H914" s="60"/>
      <c r="I914" s="60"/>
      <c r="HT914" s="106"/>
      <c r="HU914" s="106"/>
      <c r="HV914" s="106"/>
      <c r="HW914" s="106"/>
      <c r="HX914" s="106"/>
      <c r="HY914" s="106"/>
      <c r="HZ914" s="106"/>
      <c r="IA914" s="106"/>
      <c r="IB914" s="106"/>
      <c r="IC914" s="106"/>
      <c r="ID914" s="106"/>
      <c r="IE914" s="106"/>
      <c r="IF914" s="106"/>
      <c r="IG914" s="106"/>
      <c r="IH914" s="106"/>
      <c r="II914" s="106"/>
      <c r="IJ914" s="106"/>
    </row>
    <row r="915" spans="1:244" s="20" customFormat="1" hidden="1">
      <c r="A915" s="97" t="s">
        <v>2138</v>
      </c>
      <c r="B915" s="97"/>
      <c r="C915" s="117" t="s">
        <v>2139</v>
      </c>
      <c r="D915" s="136" t="s">
        <v>35</v>
      </c>
      <c r="E915" s="60">
        <v>-10992.03</v>
      </c>
      <c r="F915" s="60"/>
      <c r="G915" s="60"/>
      <c r="H915" s="60"/>
      <c r="I915" s="60"/>
      <c r="HT915" s="106"/>
      <c r="HU915" s="106"/>
      <c r="HV915" s="106"/>
      <c r="HW915" s="106"/>
      <c r="HX915" s="106"/>
      <c r="HY915" s="106"/>
      <c r="HZ915" s="106"/>
      <c r="IA915" s="106"/>
      <c r="IB915" s="106"/>
      <c r="IC915" s="106"/>
      <c r="ID915" s="106"/>
      <c r="IE915" s="106"/>
      <c r="IF915" s="106"/>
      <c r="IG915" s="106"/>
      <c r="IH915" s="106"/>
      <c r="II915" s="106"/>
      <c r="IJ915" s="106"/>
    </row>
    <row r="916" spans="1:244" s="20" customFormat="1" hidden="1">
      <c r="A916" s="97" t="s">
        <v>3322</v>
      </c>
      <c r="B916" s="97"/>
      <c r="C916" s="117" t="s">
        <v>124</v>
      </c>
      <c r="D916" s="136" t="s">
        <v>123</v>
      </c>
      <c r="E916" s="60">
        <v>-15.7</v>
      </c>
      <c r="F916" s="60"/>
      <c r="G916" s="60"/>
      <c r="H916" s="60"/>
      <c r="I916" s="60"/>
      <c r="HT916" s="106"/>
      <c r="HU916" s="106"/>
      <c r="HV916" s="106"/>
      <c r="HW916" s="106"/>
      <c r="HX916" s="106"/>
      <c r="HY916" s="106"/>
      <c r="HZ916" s="106"/>
      <c r="IA916" s="106"/>
      <c r="IB916" s="106"/>
      <c r="IC916" s="106"/>
      <c r="ID916" s="106"/>
      <c r="IE916" s="106"/>
      <c r="IF916" s="106"/>
      <c r="IG916" s="106"/>
      <c r="IH916" s="106"/>
      <c r="II916" s="106"/>
      <c r="IJ916" s="106"/>
    </row>
    <row r="917" spans="1:244" s="20" customFormat="1" ht="18" hidden="1">
      <c r="A917" s="97" t="s">
        <v>3321</v>
      </c>
      <c r="B917" s="97"/>
      <c r="C917" s="117" t="s">
        <v>1552</v>
      </c>
      <c r="D917" s="136" t="s">
        <v>29</v>
      </c>
      <c r="E917" s="60">
        <v>-48.66</v>
      </c>
      <c r="F917" s="60"/>
      <c r="G917" s="60"/>
      <c r="H917" s="60"/>
      <c r="I917" s="60"/>
      <c r="HT917" s="106"/>
      <c r="HU917" s="106"/>
      <c r="HV917" s="106"/>
      <c r="HW917" s="106"/>
      <c r="HX917" s="106"/>
      <c r="HY917" s="106"/>
      <c r="HZ917" s="106"/>
      <c r="IA917" s="106"/>
      <c r="IB917" s="106"/>
      <c r="IC917" s="106"/>
      <c r="ID917" s="106"/>
      <c r="IE917" s="106"/>
      <c r="IF917" s="106"/>
      <c r="IG917" s="106"/>
      <c r="IH917" s="106"/>
      <c r="II917" s="106"/>
      <c r="IJ917" s="106"/>
    </row>
    <row r="918" spans="1:244" s="20" customFormat="1" hidden="1">
      <c r="A918" s="97" t="s">
        <v>3334</v>
      </c>
      <c r="B918" s="97"/>
      <c r="C918" s="117" t="s">
        <v>3335</v>
      </c>
      <c r="D918" s="136" t="s">
        <v>29</v>
      </c>
      <c r="E918" s="60">
        <v>-130.32</v>
      </c>
      <c r="F918" s="60"/>
      <c r="G918" s="60"/>
      <c r="H918" s="60"/>
      <c r="I918" s="60"/>
      <c r="HT918" s="106"/>
      <c r="HU918" s="106"/>
      <c r="HV918" s="106"/>
      <c r="HW918" s="106"/>
      <c r="HX918" s="106"/>
      <c r="HY918" s="106"/>
      <c r="HZ918" s="106"/>
      <c r="IA918" s="106"/>
      <c r="IB918" s="106"/>
      <c r="IC918" s="106"/>
      <c r="ID918" s="106"/>
      <c r="IE918" s="106"/>
      <c r="IF918" s="106"/>
      <c r="IG918" s="106"/>
      <c r="IH918" s="106"/>
      <c r="II918" s="106"/>
      <c r="IJ918" s="106"/>
    </row>
    <row r="919" spans="1:244" s="20" customFormat="1" hidden="1">
      <c r="A919" s="97" t="s">
        <v>3336</v>
      </c>
      <c r="B919" s="97"/>
      <c r="C919" s="117" t="s">
        <v>124</v>
      </c>
      <c r="D919" s="136" t="s">
        <v>123</v>
      </c>
      <c r="E919" s="60">
        <v>-317.98</v>
      </c>
      <c r="F919" s="60"/>
      <c r="G919" s="60"/>
      <c r="H919" s="60"/>
      <c r="I919" s="60"/>
      <c r="HT919" s="106"/>
      <c r="HU919" s="106"/>
      <c r="HV919" s="106"/>
      <c r="HW919" s="106"/>
      <c r="HX919" s="106"/>
      <c r="HY919" s="106"/>
      <c r="HZ919" s="106"/>
      <c r="IA919" s="106"/>
      <c r="IB919" s="106"/>
      <c r="IC919" s="106"/>
      <c r="ID919" s="106"/>
      <c r="IE919" s="106"/>
      <c r="IF919" s="106"/>
      <c r="IG919" s="106"/>
      <c r="IH919" s="106"/>
      <c r="II919" s="106"/>
      <c r="IJ919" s="106"/>
    </row>
    <row r="920" spans="1:244" s="20" customFormat="1" ht="18" hidden="1">
      <c r="A920" s="97" t="s">
        <v>3337</v>
      </c>
      <c r="B920" s="97"/>
      <c r="C920" s="117" t="s">
        <v>1552</v>
      </c>
      <c r="D920" s="136" t="s">
        <v>29</v>
      </c>
      <c r="E920" s="60">
        <v>-4309.59</v>
      </c>
      <c r="F920" s="60"/>
      <c r="G920" s="60"/>
      <c r="H920" s="60"/>
      <c r="I920" s="60"/>
      <c r="HT920" s="106"/>
      <c r="HU920" s="106"/>
      <c r="HV920" s="106"/>
      <c r="HW920" s="106"/>
      <c r="HX920" s="106"/>
      <c r="HY920" s="106"/>
      <c r="HZ920" s="106"/>
      <c r="IA920" s="106"/>
      <c r="IB920" s="106"/>
      <c r="IC920" s="106"/>
      <c r="ID920" s="106"/>
      <c r="IE920" s="106"/>
      <c r="IF920" s="106"/>
      <c r="IG920" s="106"/>
      <c r="IH920" s="106"/>
      <c r="II920" s="106"/>
      <c r="IJ920" s="106"/>
    </row>
    <row r="921" spans="1:244" s="20" customFormat="1" hidden="1">
      <c r="A921" s="97" t="s">
        <v>3338</v>
      </c>
      <c r="B921" s="97"/>
      <c r="C921" s="117" t="s">
        <v>3339</v>
      </c>
      <c r="D921" s="136" t="s">
        <v>29</v>
      </c>
      <c r="E921" s="60">
        <v>-18.309999999999999</v>
      </c>
      <c r="F921" s="60"/>
      <c r="G921" s="60"/>
      <c r="H921" s="60"/>
      <c r="I921" s="60"/>
      <c r="HT921" s="106"/>
      <c r="HU921" s="106"/>
      <c r="HV921" s="106"/>
      <c r="HW921" s="106"/>
      <c r="HX921" s="106"/>
      <c r="HY921" s="106"/>
      <c r="HZ921" s="106"/>
      <c r="IA921" s="106"/>
      <c r="IB921" s="106"/>
      <c r="IC921" s="106"/>
      <c r="ID921" s="106"/>
      <c r="IE921" s="106"/>
      <c r="IF921" s="106"/>
      <c r="IG921" s="106"/>
      <c r="IH921" s="106"/>
      <c r="II921" s="106"/>
      <c r="IJ921" s="106"/>
    </row>
    <row r="922" spans="1:244" s="20" customFormat="1" hidden="1">
      <c r="A922" s="97" t="s">
        <v>3340</v>
      </c>
      <c r="B922" s="97"/>
      <c r="C922" s="117" t="s">
        <v>3341</v>
      </c>
      <c r="D922" s="136" t="s">
        <v>29</v>
      </c>
      <c r="E922" s="60">
        <v>-1.85</v>
      </c>
      <c r="F922" s="60"/>
      <c r="G922" s="60"/>
      <c r="H922" s="60"/>
      <c r="I922" s="60"/>
      <c r="HT922" s="106"/>
      <c r="HU922" s="106"/>
      <c r="HV922" s="106"/>
      <c r="HW922" s="106"/>
      <c r="HX922" s="106"/>
      <c r="HY922" s="106"/>
      <c r="HZ922" s="106"/>
      <c r="IA922" s="106"/>
      <c r="IB922" s="106"/>
      <c r="IC922" s="106"/>
      <c r="ID922" s="106"/>
      <c r="IE922" s="106"/>
      <c r="IF922" s="106"/>
      <c r="IG922" s="106"/>
      <c r="IH922" s="106"/>
      <c r="II922" s="106"/>
      <c r="IJ922" s="106"/>
    </row>
    <row r="923" spans="1:244" s="20" customFormat="1" hidden="1">
      <c r="A923" s="97" t="s">
        <v>3342</v>
      </c>
      <c r="B923" s="97"/>
      <c r="C923" s="117" t="s">
        <v>3343</v>
      </c>
      <c r="D923" s="136" t="s">
        <v>29</v>
      </c>
      <c r="E923" s="60">
        <v>-46.65</v>
      </c>
      <c r="F923" s="60"/>
      <c r="G923" s="60"/>
      <c r="H923" s="60"/>
      <c r="I923" s="60"/>
      <c r="HT923" s="106"/>
      <c r="HU923" s="106"/>
      <c r="HV923" s="106"/>
      <c r="HW923" s="106"/>
      <c r="HX923" s="106"/>
      <c r="HY923" s="106"/>
      <c r="HZ923" s="106"/>
      <c r="IA923" s="106"/>
      <c r="IB923" s="106"/>
      <c r="IC923" s="106"/>
      <c r="ID923" s="106"/>
      <c r="IE923" s="106"/>
      <c r="IF923" s="106"/>
      <c r="IG923" s="106"/>
      <c r="IH923" s="106"/>
      <c r="II923" s="106"/>
      <c r="IJ923" s="106"/>
    </row>
    <row r="924" spans="1:244" s="20" customFormat="1" hidden="1">
      <c r="A924" s="97" t="s">
        <v>2229</v>
      </c>
      <c r="B924" s="97"/>
      <c r="C924" s="117" t="s">
        <v>2219</v>
      </c>
      <c r="D924" s="136" t="s">
        <v>29</v>
      </c>
      <c r="E924" s="60">
        <v>-8.85</v>
      </c>
      <c r="F924" s="60"/>
      <c r="G924" s="60"/>
      <c r="H924" s="60"/>
      <c r="I924" s="60"/>
      <c r="HT924" s="106"/>
      <c r="HU924" s="106"/>
      <c r="HV924" s="106"/>
      <c r="HW924" s="106"/>
      <c r="HX924" s="106"/>
      <c r="HY924" s="106"/>
      <c r="HZ924" s="106"/>
      <c r="IA924" s="106"/>
      <c r="IB924" s="106"/>
      <c r="IC924" s="106"/>
      <c r="ID924" s="106"/>
      <c r="IE924" s="106"/>
      <c r="IF924" s="106"/>
      <c r="IG924" s="106"/>
      <c r="IH924" s="106"/>
      <c r="II924" s="106"/>
      <c r="IJ924" s="106"/>
    </row>
    <row r="925" spans="1:244" s="20" customFormat="1" ht="18" hidden="1">
      <c r="A925" s="97" t="s">
        <v>3344</v>
      </c>
      <c r="B925" s="97"/>
      <c r="C925" s="117" t="s">
        <v>3345</v>
      </c>
      <c r="D925" s="136" t="s">
        <v>29</v>
      </c>
      <c r="E925" s="60">
        <v>-1234.92</v>
      </c>
      <c r="F925" s="60"/>
      <c r="G925" s="60"/>
      <c r="H925" s="60"/>
      <c r="I925" s="60"/>
      <c r="HT925" s="106"/>
      <c r="HU925" s="106"/>
      <c r="HV925" s="106"/>
      <c r="HW925" s="106"/>
      <c r="HX925" s="106"/>
      <c r="HY925" s="106"/>
      <c r="HZ925" s="106"/>
      <c r="IA925" s="106"/>
      <c r="IB925" s="106"/>
      <c r="IC925" s="106"/>
      <c r="ID925" s="106"/>
      <c r="IE925" s="106"/>
      <c r="IF925" s="106"/>
      <c r="IG925" s="106"/>
      <c r="IH925" s="106"/>
      <c r="II925" s="106"/>
      <c r="IJ925" s="106"/>
    </row>
    <row r="926" spans="1:244" s="20" customFormat="1" ht="12.75" hidden="1" customHeight="1">
      <c r="A926" s="97" t="s">
        <v>3346</v>
      </c>
      <c r="B926" s="97"/>
      <c r="C926" s="117" t="s">
        <v>3347</v>
      </c>
      <c r="D926" s="136" t="s">
        <v>29</v>
      </c>
      <c r="E926" s="60">
        <v>-0.22</v>
      </c>
      <c r="F926" s="60"/>
      <c r="G926" s="60"/>
      <c r="H926" s="60"/>
      <c r="I926" s="60"/>
      <c r="HT926" s="106"/>
      <c r="HU926" s="106"/>
      <c r="HV926" s="106"/>
      <c r="HW926" s="106"/>
      <c r="HX926" s="106"/>
      <c r="HY926" s="106"/>
      <c r="HZ926" s="106"/>
      <c r="IA926" s="106"/>
      <c r="IB926" s="106"/>
      <c r="IC926" s="106"/>
      <c r="ID926" s="106"/>
      <c r="IE926" s="106"/>
      <c r="IF926" s="106"/>
      <c r="IG926" s="106"/>
      <c r="IH926" s="106"/>
      <c r="II926" s="106"/>
      <c r="IJ926" s="106"/>
    </row>
    <row r="927" spans="1:244" s="20" customFormat="1" hidden="1">
      <c r="A927" s="97" t="s">
        <v>2238</v>
      </c>
      <c r="B927" s="97"/>
      <c r="C927" s="117" t="s">
        <v>142</v>
      </c>
      <c r="D927" s="136" t="s">
        <v>29</v>
      </c>
      <c r="E927" s="60">
        <v>-21.14</v>
      </c>
      <c r="F927" s="60"/>
      <c r="G927" s="60"/>
      <c r="H927" s="60"/>
      <c r="I927" s="60"/>
      <c r="HT927" s="106"/>
      <c r="HU927" s="106"/>
      <c r="HV927" s="106"/>
      <c r="HW927" s="106"/>
      <c r="HX927" s="106"/>
      <c r="HY927" s="106"/>
      <c r="HZ927" s="106"/>
      <c r="IA927" s="106"/>
      <c r="IB927" s="106"/>
      <c r="IC927" s="106"/>
      <c r="ID927" s="106"/>
      <c r="IE927" s="106"/>
      <c r="IF927" s="106"/>
      <c r="IG927" s="106"/>
      <c r="IH927" s="106"/>
      <c r="II927" s="106"/>
      <c r="IJ927" s="106"/>
    </row>
    <row r="928" spans="1:244" s="20" customFormat="1" hidden="1">
      <c r="A928" s="97" t="s">
        <v>3348</v>
      </c>
      <c r="B928" s="97"/>
      <c r="C928" s="117" t="s">
        <v>124</v>
      </c>
      <c r="D928" s="136" t="s">
        <v>123</v>
      </c>
      <c r="E928" s="60">
        <v>-88.46</v>
      </c>
      <c r="F928" s="60"/>
      <c r="G928" s="60"/>
      <c r="H928" s="60"/>
      <c r="I928" s="60"/>
      <c r="HT928" s="106"/>
      <c r="HU928" s="106"/>
      <c r="HV928" s="106"/>
      <c r="HW928" s="106"/>
      <c r="HX928" s="106"/>
      <c r="HY928" s="106"/>
      <c r="HZ928" s="106"/>
      <c r="IA928" s="106"/>
      <c r="IB928" s="106"/>
      <c r="IC928" s="106"/>
      <c r="ID928" s="106"/>
      <c r="IE928" s="106"/>
      <c r="IF928" s="106"/>
      <c r="IG928" s="106"/>
      <c r="IH928" s="106"/>
      <c r="II928" s="106"/>
      <c r="IJ928" s="106"/>
    </row>
    <row r="929" spans="1:244" s="20" customFormat="1" ht="18" hidden="1">
      <c r="A929" s="97" t="s">
        <v>3349</v>
      </c>
      <c r="B929" s="97"/>
      <c r="C929" s="117" t="s">
        <v>1552</v>
      </c>
      <c r="D929" s="136" t="s">
        <v>29</v>
      </c>
      <c r="E929" s="60">
        <v>-37452.269999999997</v>
      </c>
      <c r="F929" s="60"/>
      <c r="G929" s="60"/>
      <c r="H929" s="60"/>
      <c r="I929" s="60"/>
      <c r="HT929" s="106"/>
      <c r="HU929" s="106"/>
      <c r="HV929" s="106"/>
      <c r="HW929" s="106"/>
      <c r="HX929" s="106"/>
      <c r="HY929" s="106"/>
      <c r="HZ929" s="106"/>
      <c r="IA929" s="106"/>
      <c r="IB929" s="106"/>
      <c r="IC929" s="106"/>
      <c r="ID929" s="106"/>
      <c r="IE929" s="106"/>
      <c r="IF929" s="106"/>
      <c r="IG929" s="106"/>
      <c r="IH929" s="106"/>
      <c r="II929" s="106"/>
      <c r="IJ929" s="106"/>
    </row>
    <row r="930" spans="1:244" s="20" customFormat="1" hidden="1">
      <c r="A930" s="97" t="s">
        <v>3350</v>
      </c>
      <c r="B930" s="97"/>
      <c r="C930" s="117" t="s">
        <v>3351</v>
      </c>
      <c r="D930" s="136" t="s">
        <v>29</v>
      </c>
      <c r="E930" s="60">
        <v>-571.59</v>
      </c>
      <c r="F930" s="60"/>
      <c r="G930" s="60"/>
      <c r="H930" s="60"/>
      <c r="I930" s="60"/>
      <c r="HT930" s="106"/>
      <c r="HU930" s="106"/>
      <c r="HV930" s="106"/>
      <c r="HW930" s="106"/>
      <c r="HX930" s="106"/>
      <c r="HY930" s="106"/>
      <c r="HZ930" s="106"/>
      <c r="IA930" s="106"/>
      <c r="IB930" s="106"/>
      <c r="IC930" s="106"/>
      <c r="ID930" s="106"/>
      <c r="IE930" s="106"/>
      <c r="IF930" s="106"/>
      <c r="IG930" s="106"/>
      <c r="IH930" s="106"/>
      <c r="II930" s="106"/>
      <c r="IJ930" s="106"/>
    </row>
    <row r="931" spans="1:244" s="20" customFormat="1" hidden="1">
      <c r="A931" s="97" t="s">
        <v>3352</v>
      </c>
      <c r="B931" s="97"/>
      <c r="C931" s="117" t="s">
        <v>3353</v>
      </c>
      <c r="D931" s="136" t="s">
        <v>29</v>
      </c>
      <c r="E931" s="60">
        <v>-62.13</v>
      </c>
      <c r="F931" s="60"/>
      <c r="G931" s="60"/>
      <c r="H931" s="60"/>
      <c r="I931" s="60"/>
      <c r="HT931" s="106"/>
      <c r="HU931" s="106"/>
      <c r="HV931" s="106"/>
      <c r="HW931" s="106"/>
      <c r="HX931" s="106"/>
      <c r="HY931" s="106"/>
      <c r="HZ931" s="106"/>
      <c r="IA931" s="106"/>
      <c r="IB931" s="106"/>
      <c r="IC931" s="106"/>
      <c r="ID931" s="106"/>
      <c r="IE931" s="106"/>
      <c r="IF931" s="106"/>
      <c r="IG931" s="106"/>
      <c r="IH931" s="106"/>
      <c r="II931" s="106"/>
      <c r="IJ931" s="106"/>
    </row>
    <row r="932" spans="1:244" s="20" customFormat="1" hidden="1">
      <c r="A932" s="97" t="s">
        <v>2248</v>
      </c>
      <c r="B932" s="97"/>
      <c r="C932" s="117" t="s">
        <v>142</v>
      </c>
      <c r="D932" s="136" t="s">
        <v>29</v>
      </c>
      <c r="E932" s="60">
        <v>-516.22</v>
      </c>
      <c r="F932" s="60"/>
      <c r="G932" s="60"/>
      <c r="H932" s="60"/>
      <c r="I932" s="60"/>
      <c r="HT932" s="106"/>
      <c r="HU932" s="106"/>
      <c r="HV932" s="106"/>
      <c r="HW932" s="106"/>
      <c r="HX932" s="106"/>
      <c r="HY932" s="106"/>
      <c r="HZ932" s="106"/>
      <c r="IA932" s="106"/>
      <c r="IB932" s="106"/>
      <c r="IC932" s="106"/>
      <c r="ID932" s="106"/>
      <c r="IE932" s="106"/>
      <c r="IF932" s="106"/>
      <c r="IG932" s="106"/>
      <c r="IH932" s="106"/>
      <c r="II932" s="106"/>
      <c r="IJ932" s="106"/>
    </row>
    <row r="933" spans="1:244" s="20" customFormat="1" hidden="1">
      <c r="A933" s="97" t="s">
        <v>3354</v>
      </c>
      <c r="B933" s="97"/>
      <c r="C933" s="117" t="s">
        <v>3355</v>
      </c>
      <c r="D933" s="136" t="s">
        <v>126</v>
      </c>
      <c r="E933" s="60">
        <v>-36.630000000000003</v>
      </c>
      <c r="F933" s="60"/>
      <c r="G933" s="60"/>
      <c r="H933" s="60"/>
      <c r="I933" s="60"/>
      <c r="HT933" s="106"/>
      <c r="HU933" s="106"/>
      <c r="HV933" s="106"/>
      <c r="HW933" s="106"/>
      <c r="HX933" s="106"/>
      <c r="HY933" s="106"/>
      <c r="HZ933" s="106"/>
      <c r="IA933" s="106"/>
      <c r="IB933" s="106"/>
      <c r="IC933" s="106"/>
      <c r="ID933" s="106"/>
      <c r="IE933" s="106"/>
      <c r="IF933" s="106"/>
      <c r="IG933" s="106"/>
      <c r="IH933" s="106"/>
      <c r="II933" s="106"/>
      <c r="IJ933" s="106"/>
    </row>
    <row r="934" spans="1:244" s="20" customFormat="1" hidden="1">
      <c r="A934" s="97" t="s">
        <v>2147</v>
      </c>
      <c r="B934" s="97"/>
      <c r="C934" s="117" t="s">
        <v>151</v>
      </c>
      <c r="D934" s="136" t="s">
        <v>29</v>
      </c>
      <c r="E934" s="60">
        <v>-25.18</v>
      </c>
      <c r="F934" s="60"/>
      <c r="G934" s="60"/>
      <c r="H934" s="60"/>
      <c r="I934" s="60"/>
      <c r="HT934" s="106"/>
      <c r="HU934" s="106"/>
      <c r="HV934" s="106"/>
      <c r="HW934" s="106"/>
      <c r="HX934" s="106"/>
      <c r="HY934" s="106"/>
      <c r="HZ934" s="106"/>
      <c r="IA934" s="106"/>
      <c r="IB934" s="106"/>
      <c r="IC934" s="106"/>
      <c r="ID934" s="106"/>
      <c r="IE934" s="106"/>
      <c r="IF934" s="106"/>
      <c r="IG934" s="106"/>
      <c r="IH934" s="106"/>
      <c r="II934" s="106"/>
      <c r="IJ934" s="106"/>
    </row>
    <row r="935" spans="1:244" s="20" customFormat="1" hidden="1">
      <c r="A935" s="97" t="s">
        <v>2148</v>
      </c>
      <c r="B935" s="97"/>
      <c r="C935" s="117" t="s">
        <v>153</v>
      </c>
      <c r="D935" s="136" t="s">
        <v>29</v>
      </c>
      <c r="E935" s="60">
        <v>-43.8</v>
      </c>
      <c r="F935" s="60"/>
      <c r="G935" s="60"/>
      <c r="H935" s="60"/>
      <c r="I935" s="60"/>
      <c r="HT935" s="106"/>
      <c r="HU935" s="106"/>
      <c r="HV935" s="106"/>
      <c r="HW935" s="106"/>
      <c r="HX935" s="106"/>
      <c r="HY935" s="106"/>
      <c r="HZ935" s="106"/>
      <c r="IA935" s="106"/>
      <c r="IB935" s="106"/>
      <c r="IC935" s="106"/>
      <c r="ID935" s="106"/>
      <c r="IE935" s="106"/>
      <c r="IF935" s="106"/>
      <c r="IG935" s="106"/>
      <c r="IH935" s="106"/>
      <c r="II935" s="106"/>
      <c r="IJ935" s="106"/>
    </row>
    <row r="936" spans="1:244" s="20" customFormat="1" hidden="1">
      <c r="A936" s="97" t="s">
        <v>2156</v>
      </c>
      <c r="B936" s="97"/>
      <c r="C936" s="117" t="s">
        <v>2157</v>
      </c>
      <c r="D936" s="136" t="s">
        <v>29</v>
      </c>
      <c r="E936" s="60">
        <v>-223.04</v>
      </c>
      <c r="F936" s="60"/>
      <c r="G936" s="60"/>
      <c r="H936" s="60"/>
      <c r="I936" s="60"/>
      <c r="HT936" s="106"/>
      <c r="HU936" s="106"/>
      <c r="HV936" s="106"/>
      <c r="HW936" s="106"/>
      <c r="HX936" s="106"/>
      <c r="HY936" s="106"/>
      <c r="HZ936" s="106"/>
      <c r="IA936" s="106"/>
      <c r="IB936" s="106"/>
      <c r="IC936" s="106"/>
      <c r="ID936" s="106"/>
      <c r="IE936" s="106"/>
      <c r="IF936" s="106"/>
      <c r="IG936" s="106"/>
      <c r="IH936" s="106"/>
      <c r="II936" s="106"/>
      <c r="IJ936" s="106"/>
    </row>
    <row r="937" spans="1:244" s="20" customFormat="1" hidden="1">
      <c r="A937" s="97" t="s">
        <v>2158</v>
      </c>
      <c r="B937" s="97"/>
      <c r="C937" s="117" t="s">
        <v>2159</v>
      </c>
      <c r="D937" s="136" t="s">
        <v>29</v>
      </c>
      <c r="E937" s="60">
        <v>-2000.93</v>
      </c>
      <c r="F937" s="60"/>
      <c r="G937" s="60"/>
      <c r="H937" s="60"/>
      <c r="I937" s="60"/>
      <c r="HT937" s="106"/>
      <c r="HU937" s="106"/>
      <c r="HV937" s="106"/>
      <c r="HW937" s="106"/>
      <c r="HX937" s="106"/>
      <c r="HY937" s="106"/>
      <c r="HZ937" s="106"/>
      <c r="IA937" s="106"/>
      <c r="IB937" s="106"/>
      <c r="IC937" s="106"/>
      <c r="ID937" s="106"/>
      <c r="IE937" s="106"/>
      <c r="IF937" s="106"/>
      <c r="IG937" s="106"/>
      <c r="IH937" s="106"/>
      <c r="II937" s="106"/>
      <c r="IJ937" s="106"/>
    </row>
    <row r="938" spans="1:244" s="20" customFormat="1" hidden="1">
      <c r="A938" s="97" t="s">
        <v>2160</v>
      </c>
      <c r="B938" s="97"/>
      <c r="C938" s="117" t="s">
        <v>2161</v>
      </c>
      <c r="D938" s="136" t="s">
        <v>29</v>
      </c>
      <c r="E938" s="60">
        <v>-2.86</v>
      </c>
      <c r="F938" s="60"/>
      <c r="G938" s="60"/>
      <c r="H938" s="60"/>
      <c r="I938" s="60"/>
      <c r="HT938" s="106"/>
      <c r="HU938" s="106"/>
      <c r="HV938" s="106"/>
      <c r="HW938" s="106"/>
      <c r="HX938" s="106"/>
      <c r="HY938" s="106"/>
      <c r="HZ938" s="106"/>
      <c r="IA938" s="106"/>
      <c r="IB938" s="106"/>
      <c r="IC938" s="106"/>
      <c r="ID938" s="106"/>
      <c r="IE938" s="106"/>
      <c r="IF938" s="106"/>
      <c r="IG938" s="106"/>
      <c r="IH938" s="106"/>
      <c r="II938" s="106"/>
      <c r="IJ938" s="106"/>
    </row>
    <row r="939" spans="1:244" s="20" customFormat="1" hidden="1">
      <c r="A939" s="97" t="s">
        <v>2170</v>
      </c>
      <c r="B939" s="97"/>
      <c r="C939" s="117" t="s">
        <v>3356</v>
      </c>
      <c r="D939" s="136" t="s">
        <v>29</v>
      </c>
      <c r="E939" s="60">
        <v>-6.54</v>
      </c>
      <c r="F939" s="60"/>
      <c r="G939" s="60"/>
      <c r="H939" s="60"/>
      <c r="I939" s="60"/>
      <c r="HT939" s="106"/>
      <c r="HU939" s="106"/>
      <c r="HV939" s="106"/>
      <c r="HW939" s="106"/>
      <c r="HX939" s="106"/>
      <c r="HY939" s="106"/>
      <c r="HZ939" s="106"/>
      <c r="IA939" s="106"/>
      <c r="IB939" s="106"/>
      <c r="IC939" s="106"/>
      <c r="ID939" s="106"/>
      <c r="IE939" s="106"/>
      <c r="IF939" s="106"/>
      <c r="IG939" s="106"/>
      <c r="IH939" s="106"/>
      <c r="II939" s="106"/>
      <c r="IJ939" s="106"/>
    </row>
    <row r="940" spans="1:244" s="20" customFormat="1" hidden="1">
      <c r="A940" s="97" t="s">
        <v>2172</v>
      </c>
      <c r="B940" s="97"/>
      <c r="C940" s="117" t="s">
        <v>3357</v>
      </c>
      <c r="D940" s="136" t="s">
        <v>29</v>
      </c>
      <c r="E940" s="60">
        <v>-103599.63</v>
      </c>
      <c r="F940" s="60"/>
      <c r="G940" s="60"/>
      <c r="H940" s="60"/>
      <c r="I940" s="60"/>
      <c r="HT940" s="106"/>
      <c r="HU940" s="106"/>
      <c r="HV940" s="106"/>
      <c r="HW940" s="106"/>
      <c r="HX940" s="106"/>
      <c r="HY940" s="106"/>
      <c r="HZ940" s="106"/>
      <c r="IA940" s="106"/>
      <c r="IB940" s="106"/>
      <c r="IC940" s="106"/>
      <c r="ID940" s="106"/>
      <c r="IE940" s="106"/>
      <c r="IF940" s="106"/>
      <c r="IG940" s="106"/>
      <c r="IH940" s="106"/>
      <c r="II940" s="106"/>
      <c r="IJ940" s="106"/>
    </row>
    <row r="941" spans="1:244" s="20" customFormat="1" hidden="1">
      <c r="A941" s="97" t="s">
        <v>2184</v>
      </c>
      <c r="B941" s="97"/>
      <c r="C941" s="117" t="s">
        <v>3358</v>
      </c>
      <c r="D941" s="136" t="s">
        <v>29</v>
      </c>
      <c r="E941" s="60">
        <v>-18580.13</v>
      </c>
      <c r="F941" s="60"/>
      <c r="G941" s="60"/>
      <c r="H941" s="60"/>
      <c r="I941" s="60"/>
      <c r="HT941" s="106"/>
      <c r="HU941" s="106"/>
      <c r="HV941" s="106"/>
      <c r="HW941" s="106"/>
      <c r="HX941" s="106"/>
      <c r="HY941" s="106"/>
      <c r="HZ941" s="106"/>
      <c r="IA941" s="106"/>
      <c r="IB941" s="106"/>
      <c r="IC941" s="106"/>
      <c r="ID941" s="106"/>
      <c r="IE941" s="106"/>
      <c r="IF941" s="106"/>
      <c r="IG941" s="106"/>
      <c r="IH941" s="106"/>
      <c r="II941" s="106"/>
      <c r="IJ941" s="106"/>
    </row>
    <row r="942" spans="1:244" s="20" customFormat="1" hidden="1">
      <c r="A942" s="97" t="s">
        <v>2186</v>
      </c>
      <c r="B942" s="97"/>
      <c r="C942" s="117" t="s">
        <v>3359</v>
      </c>
      <c r="D942" s="136" t="s">
        <v>29</v>
      </c>
      <c r="E942" s="60">
        <v>-162185.01</v>
      </c>
      <c r="F942" s="60"/>
      <c r="G942" s="60"/>
      <c r="H942" s="60"/>
      <c r="I942" s="60"/>
      <c r="HT942" s="106"/>
      <c r="HU942" s="106"/>
      <c r="HV942" s="106"/>
      <c r="HW942" s="106"/>
      <c r="HX942" s="106"/>
      <c r="HY942" s="106"/>
      <c r="HZ942" s="106"/>
      <c r="IA942" s="106"/>
      <c r="IB942" s="106"/>
      <c r="IC942" s="106"/>
      <c r="ID942" s="106"/>
      <c r="IE942" s="106"/>
      <c r="IF942" s="106"/>
      <c r="IG942" s="106"/>
      <c r="IH942" s="106"/>
      <c r="II942" s="106"/>
      <c r="IJ942" s="106"/>
    </row>
    <row r="943" spans="1:244" s="20" customFormat="1" hidden="1">
      <c r="A943" s="97" t="s">
        <v>2188</v>
      </c>
      <c r="B943" s="97"/>
      <c r="C943" s="117" t="s">
        <v>2161</v>
      </c>
      <c r="D943" s="136" t="s">
        <v>29</v>
      </c>
      <c r="E943" s="60">
        <v>-1.8</v>
      </c>
      <c r="F943" s="60"/>
      <c r="G943" s="60"/>
      <c r="H943" s="60"/>
      <c r="I943" s="60"/>
      <c r="HT943" s="106"/>
      <c r="HU943" s="106"/>
      <c r="HV943" s="106"/>
      <c r="HW943" s="106"/>
      <c r="HX943" s="106"/>
      <c r="HY943" s="106"/>
      <c r="HZ943" s="106"/>
      <c r="IA943" s="106"/>
      <c r="IB943" s="106"/>
      <c r="IC943" s="106"/>
      <c r="ID943" s="106"/>
      <c r="IE943" s="106"/>
      <c r="IF943" s="106"/>
      <c r="IG943" s="106"/>
      <c r="IH943" s="106"/>
      <c r="II943" s="106"/>
      <c r="IJ943" s="106"/>
    </row>
    <row r="944" spans="1:244" s="20" customFormat="1" ht="18" hidden="1">
      <c r="A944" s="97" t="s">
        <v>2300</v>
      </c>
      <c r="B944" s="97"/>
      <c r="C944" s="117" t="s">
        <v>2301</v>
      </c>
      <c r="D944" s="136" t="s">
        <v>224</v>
      </c>
      <c r="E944" s="60">
        <v>-40.270000000000003</v>
      </c>
      <c r="F944" s="60"/>
      <c r="G944" s="60"/>
      <c r="H944" s="60"/>
      <c r="I944" s="60"/>
      <c r="HT944" s="106"/>
      <c r="HU944" s="106"/>
      <c r="HV944" s="106"/>
      <c r="HW944" s="106"/>
      <c r="HX944" s="106"/>
      <c r="HY944" s="106"/>
      <c r="HZ944" s="106"/>
      <c r="IA944" s="106"/>
      <c r="IB944" s="106"/>
      <c r="IC944" s="106"/>
      <c r="ID944" s="106"/>
      <c r="IE944" s="106"/>
      <c r="IF944" s="106"/>
      <c r="IG944" s="106"/>
      <c r="IH944" s="106"/>
      <c r="II944" s="106"/>
      <c r="IJ944" s="106"/>
    </row>
    <row r="945" spans="1:244" s="20" customFormat="1" ht="18" hidden="1">
      <c r="A945" s="97" t="s">
        <v>2302</v>
      </c>
      <c r="B945" s="97"/>
      <c r="C945" s="117" t="s">
        <v>2303</v>
      </c>
      <c r="D945" s="136" t="s">
        <v>224</v>
      </c>
      <c r="E945" s="60">
        <v>-7748.95</v>
      </c>
      <c r="F945" s="60"/>
      <c r="G945" s="60"/>
      <c r="H945" s="60"/>
      <c r="I945" s="60"/>
      <c r="HT945" s="106"/>
      <c r="HU945" s="106"/>
      <c r="HV945" s="106"/>
      <c r="HW945" s="106"/>
      <c r="HX945" s="106"/>
      <c r="HY945" s="106"/>
      <c r="HZ945" s="106"/>
      <c r="IA945" s="106"/>
      <c r="IB945" s="106"/>
      <c r="IC945" s="106"/>
      <c r="ID945" s="106"/>
      <c r="IE945" s="106"/>
      <c r="IF945" s="106"/>
      <c r="IG945" s="106"/>
      <c r="IH945" s="106"/>
      <c r="II945" s="106"/>
      <c r="IJ945" s="106"/>
    </row>
    <row r="946" spans="1:244" s="20" customFormat="1" ht="18" hidden="1">
      <c r="A946" s="97" t="s">
        <v>2304</v>
      </c>
      <c r="B946" s="97"/>
      <c r="C946" s="117" t="s">
        <v>2305</v>
      </c>
      <c r="D946" s="136" t="s">
        <v>224</v>
      </c>
      <c r="E946" s="60">
        <v>-12557.46</v>
      </c>
      <c r="F946" s="60"/>
      <c r="G946" s="60"/>
      <c r="H946" s="60"/>
      <c r="I946" s="60"/>
      <c r="HT946" s="106"/>
      <c r="HU946" s="106"/>
      <c r="HV946" s="106"/>
      <c r="HW946" s="106"/>
      <c r="HX946" s="106"/>
      <c r="HY946" s="106"/>
      <c r="HZ946" s="106"/>
      <c r="IA946" s="106"/>
      <c r="IB946" s="106"/>
      <c r="IC946" s="106"/>
      <c r="ID946" s="106"/>
      <c r="IE946" s="106"/>
      <c r="IF946" s="106"/>
      <c r="IG946" s="106"/>
      <c r="IH946" s="106"/>
      <c r="II946" s="106"/>
      <c r="IJ946" s="106"/>
    </row>
    <row r="947" spans="1:244" s="20" customFormat="1" hidden="1">
      <c r="A947" s="97" t="s">
        <v>2917</v>
      </c>
      <c r="B947" s="97"/>
      <c r="C947" s="117" t="s">
        <v>2918</v>
      </c>
      <c r="D947" s="136" t="s">
        <v>123</v>
      </c>
      <c r="E947" s="60">
        <v>-10.37</v>
      </c>
      <c r="F947" s="60"/>
      <c r="G947" s="60"/>
      <c r="H947" s="60"/>
      <c r="I947" s="60"/>
      <c r="HT947" s="106"/>
      <c r="HU947" s="106"/>
      <c r="HV947" s="106"/>
      <c r="HW947" s="106"/>
      <c r="HX947" s="106"/>
      <c r="HY947" s="106"/>
      <c r="HZ947" s="106"/>
      <c r="IA947" s="106"/>
      <c r="IB947" s="106"/>
      <c r="IC947" s="106"/>
      <c r="ID947" s="106"/>
      <c r="IE947" s="106"/>
      <c r="IF947" s="106"/>
      <c r="IG947" s="106"/>
      <c r="IH947" s="106"/>
      <c r="II947" s="106"/>
      <c r="IJ947" s="106"/>
    </row>
    <row r="948" spans="1:244" s="20" customFormat="1" hidden="1">
      <c r="A948" s="97" t="s">
        <v>2928</v>
      </c>
      <c r="B948" s="97"/>
      <c r="C948" s="117" t="s">
        <v>1215</v>
      </c>
      <c r="D948" s="136" t="s">
        <v>29</v>
      </c>
      <c r="E948" s="60">
        <v>-318.87</v>
      </c>
      <c r="F948" s="60"/>
      <c r="G948" s="60"/>
      <c r="H948" s="60"/>
      <c r="I948" s="60"/>
      <c r="HT948" s="106"/>
      <c r="HU948" s="106"/>
      <c r="HV948" s="106"/>
      <c r="HW948" s="106"/>
      <c r="HX948" s="106"/>
      <c r="HY948" s="106"/>
      <c r="HZ948" s="106"/>
      <c r="IA948" s="106"/>
      <c r="IB948" s="106"/>
      <c r="IC948" s="106"/>
      <c r="ID948" s="106"/>
      <c r="IE948" s="106"/>
      <c r="IF948" s="106"/>
      <c r="IG948" s="106"/>
      <c r="IH948" s="106"/>
      <c r="II948" s="106"/>
      <c r="IJ948" s="106"/>
    </row>
    <row r="949" spans="1:244" s="20" customFormat="1" hidden="1">
      <c r="A949" s="97" t="s">
        <v>2929</v>
      </c>
      <c r="B949" s="97"/>
      <c r="C949" s="117" t="s">
        <v>1219</v>
      </c>
      <c r="D949" s="136" t="s">
        <v>29</v>
      </c>
      <c r="E949" s="60">
        <v>-26981.599999999999</v>
      </c>
      <c r="F949" s="60"/>
      <c r="G949" s="60"/>
      <c r="H949" s="60"/>
      <c r="I949" s="60"/>
      <c r="HT949" s="106"/>
      <c r="HU949" s="106"/>
      <c r="HV949" s="106"/>
      <c r="HW949" s="106"/>
      <c r="HX949" s="106"/>
      <c r="HY949" s="106"/>
      <c r="HZ949" s="106"/>
      <c r="IA949" s="106"/>
      <c r="IB949" s="106"/>
      <c r="IC949" s="106"/>
      <c r="ID949" s="106"/>
      <c r="IE949" s="106"/>
      <c r="IF949" s="106"/>
      <c r="IG949" s="106"/>
      <c r="IH949" s="106"/>
      <c r="II949" s="106"/>
      <c r="IJ949" s="106"/>
    </row>
    <row r="950" spans="1:244" s="20" customFormat="1" hidden="1">
      <c r="A950" s="97" t="s">
        <v>2938</v>
      </c>
      <c r="B950" s="97"/>
      <c r="C950" s="117" t="s">
        <v>2939</v>
      </c>
      <c r="D950" s="136" t="s">
        <v>123</v>
      </c>
      <c r="E950" s="60">
        <v>-28.19</v>
      </c>
      <c r="F950" s="60"/>
      <c r="G950" s="60"/>
      <c r="H950" s="60"/>
      <c r="I950" s="60"/>
      <c r="HT950" s="106"/>
      <c r="HU950" s="106"/>
      <c r="HV950" s="106"/>
      <c r="HW950" s="106"/>
      <c r="HX950" s="106"/>
      <c r="HY950" s="106"/>
      <c r="HZ950" s="106"/>
      <c r="IA950" s="106"/>
      <c r="IB950" s="106"/>
      <c r="IC950" s="106"/>
      <c r="ID950" s="106"/>
      <c r="IE950" s="106"/>
      <c r="IF950" s="106"/>
      <c r="IG950" s="106"/>
      <c r="IH950" s="106"/>
      <c r="II950" s="106"/>
      <c r="IJ950" s="106"/>
    </row>
    <row r="951" spans="1:244" s="20" customFormat="1" hidden="1">
      <c r="A951" s="97" t="s">
        <v>2944</v>
      </c>
      <c r="B951" s="97"/>
      <c r="C951" s="117" t="s">
        <v>1209</v>
      </c>
      <c r="D951" s="136" t="s">
        <v>29</v>
      </c>
      <c r="E951" s="60">
        <v>-21.55</v>
      </c>
      <c r="F951" s="60"/>
      <c r="G951" s="60"/>
      <c r="H951" s="60"/>
      <c r="I951" s="60"/>
      <c r="HT951" s="106"/>
      <c r="HU951" s="106"/>
      <c r="HV951" s="106"/>
      <c r="HW951" s="106"/>
      <c r="HX951" s="106"/>
      <c r="HY951" s="106"/>
      <c r="HZ951" s="106"/>
      <c r="IA951" s="106"/>
      <c r="IB951" s="106"/>
      <c r="IC951" s="106"/>
      <c r="ID951" s="106"/>
      <c r="IE951" s="106"/>
      <c r="IF951" s="106"/>
      <c r="IG951" s="106"/>
      <c r="IH951" s="106"/>
      <c r="II951" s="106"/>
      <c r="IJ951" s="106"/>
    </row>
    <row r="952" spans="1:244" s="20" customFormat="1" hidden="1">
      <c r="A952" s="97" t="s">
        <v>2945</v>
      </c>
      <c r="B952" s="97"/>
      <c r="C952" s="117" t="s">
        <v>1211</v>
      </c>
      <c r="D952" s="136" t="s">
        <v>29</v>
      </c>
      <c r="E952" s="60">
        <v>-0.53</v>
      </c>
      <c r="F952" s="60"/>
      <c r="G952" s="60"/>
      <c r="H952" s="60"/>
      <c r="I952" s="60"/>
      <c r="HT952" s="106"/>
      <c r="HU952" s="106"/>
      <c r="HV952" s="106"/>
      <c r="HW952" s="106"/>
      <c r="HX952" s="106"/>
      <c r="HY952" s="106"/>
      <c r="HZ952" s="106"/>
      <c r="IA952" s="106"/>
      <c r="IB952" s="106"/>
      <c r="IC952" s="106"/>
      <c r="ID952" s="106"/>
      <c r="IE952" s="106"/>
      <c r="IF952" s="106"/>
      <c r="IG952" s="106"/>
      <c r="IH952" s="106"/>
      <c r="II952" s="106"/>
      <c r="IJ952" s="106"/>
    </row>
    <row r="953" spans="1:244" s="20" customFormat="1" hidden="1">
      <c r="A953" s="97" t="s">
        <v>2947</v>
      </c>
      <c r="B953" s="97"/>
      <c r="C953" s="117" t="s">
        <v>1215</v>
      </c>
      <c r="D953" s="136" t="s">
        <v>29</v>
      </c>
      <c r="E953" s="60">
        <v>-388.16</v>
      </c>
      <c r="F953" s="60"/>
      <c r="G953" s="60"/>
      <c r="H953" s="60"/>
      <c r="I953" s="60"/>
      <c r="HT953" s="106"/>
      <c r="HU953" s="106"/>
      <c r="HV953" s="106"/>
      <c r="HW953" s="106"/>
      <c r="HX953" s="106"/>
      <c r="HY953" s="106"/>
      <c r="HZ953" s="106"/>
      <c r="IA953" s="106"/>
      <c r="IB953" s="106"/>
      <c r="IC953" s="106"/>
      <c r="ID953" s="106"/>
      <c r="IE953" s="106"/>
      <c r="IF953" s="106"/>
      <c r="IG953" s="106"/>
      <c r="IH953" s="106"/>
      <c r="II953" s="106"/>
      <c r="IJ953" s="106"/>
    </row>
    <row r="954" spans="1:244" s="20" customFormat="1" hidden="1">
      <c r="A954" s="97" t="s">
        <v>2948</v>
      </c>
      <c r="B954" s="97"/>
      <c r="C954" s="117" t="s">
        <v>1219</v>
      </c>
      <c r="D954" s="136" t="s">
        <v>29</v>
      </c>
      <c r="E954" s="60">
        <v>-4788.9799999999996</v>
      </c>
      <c r="F954" s="60"/>
      <c r="G954" s="60"/>
      <c r="H954" s="60"/>
      <c r="I954" s="60"/>
      <c r="HT954" s="106"/>
      <c r="HU954" s="106"/>
      <c r="HV954" s="106"/>
      <c r="HW954" s="106"/>
      <c r="HX954" s="106"/>
      <c r="HY954" s="106"/>
      <c r="HZ954" s="106"/>
      <c r="IA954" s="106"/>
      <c r="IB954" s="106"/>
      <c r="IC954" s="106"/>
      <c r="ID954" s="106"/>
      <c r="IE954" s="106"/>
      <c r="IF954" s="106"/>
      <c r="IG954" s="106"/>
      <c r="IH954" s="106"/>
      <c r="II954" s="106"/>
      <c r="IJ954" s="106"/>
    </row>
    <row r="955" spans="1:244" s="20" customFormat="1" hidden="1">
      <c r="A955" s="97" t="s">
        <v>2951</v>
      </c>
      <c r="B955" s="97"/>
      <c r="C955" s="117" t="s">
        <v>2952</v>
      </c>
      <c r="D955" s="136" t="s">
        <v>123</v>
      </c>
      <c r="E955" s="60">
        <v>-215.17</v>
      </c>
      <c r="F955" s="60"/>
      <c r="G955" s="60"/>
      <c r="H955" s="60"/>
      <c r="I955" s="60"/>
      <c r="HT955" s="106"/>
      <c r="HU955" s="106"/>
      <c r="HV955" s="106"/>
      <c r="HW955" s="106"/>
      <c r="HX955" s="106"/>
      <c r="HY955" s="106"/>
      <c r="HZ955" s="106"/>
      <c r="IA955" s="106"/>
      <c r="IB955" s="106"/>
      <c r="IC955" s="106"/>
      <c r="ID955" s="106"/>
      <c r="IE955" s="106"/>
      <c r="IF955" s="106"/>
      <c r="IG955" s="106"/>
      <c r="IH955" s="106"/>
      <c r="II955" s="106"/>
      <c r="IJ955" s="106"/>
    </row>
    <row r="956" spans="1:244" s="20" customFormat="1" hidden="1">
      <c r="A956" s="97" t="s">
        <v>2959</v>
      </c>
      <c r="B956" s="97"/>
      <c r="C956" s="117" t="s">
        <v>1215</v>
      </c>
      <c r="D956" s="136" t="s">
        <v>29</v>
      </c>
      <c r="E956" s="60">
        <v>-2102.3000000000002</v>
      </c>
      <c r="F956" s="60"/>
      <c r="G956" s="60"/>
      <c r="H956" s="60"/>
      <c r="I956" s="60"/>
      <c r="HT956" s="106"/>
      <c r="HU956" s="106"/>
      <c r="HV956" s="106"/>
      <c r="HW956" s="106"/>
      <c r="HX956" s="106"/>
      <c r="HY956" s="106"/>
      <c r="HZ956" s="106"/>
      <c r="IA956" s="106"/>
      <c r="IB956" s="106"/>
      <c r="IC956" s="106"/>
      <c r="ID956" s="106"/>
      <c r="IE956" s="106"/>
      <c r="IF956" s="106"/>
      <c r="IG956" s="106"/>
      <c r="IH956" s="106"/>
      <c r="II956" s="106"/>
      <c r="IJ956" s="106"/>
    </row>
    <row r="957" spans="1:244" s="20" customFormat="1" hidden="1">
      <c r="A957" s="97" t="s">
        <v>2960</v>
      </c>
      <c r="B957" s="97"/>
      <c r="C957" s="117" t="s">
        <v>1219</v>
      </c>
      <c r="D957" s="136" t="s">
        <v>29</v>
      </c>
      <c r="E957" s="60">
        <v>-98.41</v>
      </c>
      <c r="F957" s="60"/>
      <c r="G957" s="60"/>
      <c r="H957" s="60"/>
      <c r="I957" s="60"/>
      <c r="HT957" s="106"/>
      <c r="HU957" s="106"/>
      <c r="HV957" s="106"/>
      <c r="HW957" s="106"/>
      <c r="HX957" s="106"/>
      <c r="HY957" s="106"/>
      <c r="HZ957" s="106"/>
      <c r="IA957" s="106"/>
      <c r="IB957" s="106"/>
      <c r="IC957" s="106"/>
      <c r="ID957" s="106"/>
      <c r="IE957" s="106"/>
      <c r="IF957" s="106"/>
      <c r="IG957" s="106"/>
      <c r="IH957" s="106"/>
      <c r="II957" s="106"/>
      <c r="IJ957" s="106"/>
    </row>
    <row r="958" spans="1:244" s="20" customFormat="1" ht="18" hidden="1">
      <c r="A958" s="97" t="s">
        <v>2965</v>
      </c>
      <c r="B958" s="97"/>
      <c r="C958" s="117" t="s">
        <v>2966</v>
      </c>
      <c r="D958" s="136" t="s">
        <v>123</v>
      </c>
      <c r="E958" s="60">
        <v>-201.54</v>
      </c>
      <c r="F958" s="60"/>
      <c r="G958" s="60"/>
      <c r="H958" s="60"/>
      <c r="I958" s="60"/>
      <c r="HT958" s="106"/>
      <c r="HU958" s="106"/>
      <c r="HV958" s="106"/>
      <c r="HW958" s="106"/>
      <c r="HX958" s="106"/>
      <c r="HY958" s="106"/>
      <c r="HZ958" s="106"/>
      <c r="IA958" s="106"/>
      <c r="IB958" s="106"/>
      <c r="IC958" s="106"/>
      <c r="ID958" s="106"/>
      <c r="IE958" s="106"/>
      <c r="IF958" s="106"/>
      <c r="IG958" s="106"/>
      <c r="IH958" s="106"/>
      <c r="II958" s="106"/>
      <c r="IJ958" s="106"/>
    </row>
    <row r="959" spans="1:244" s="20" customFormat="1" hidden="1">
      <c r="A959" s="97" t="s">
        <v>2973</v>
      </c>
      <c r="B959" s="97"/>
      <c r="C959" s="117" t="s">
        <v>2974</v>
      </c>
      <c r="D959" s="136" t="s">
        <v>29</v>
      </c>
      <c r="E959" s="60">
        <v>-2060.5</v>
      </c>
      <c r="F959" s="60"/>
      <c r="G959" s="60"/>
      <c r="H959" s="60"/>
      <c r="I959" s="60"/>
      <c r="HT959" s="106"/>
      <c r="HU959" s="106"/>
      <c r="HV959" s="106"/>
      <c r="HW959" s="106"/>
      <c r="HX959" s="106"/>
      <c r="HY959" s="106"/>
      <c r="HZ959" s="106"/>
      <c r="IA959" s="106"/>
      <c r="IB959" s="106"/>
      <c r="IC959" s="106"/>
      <c r="ID959" s="106"/>
      <c r="IE959" s="106"/>
      <c r="IF959" s="106"/>
      <c r="IG959" s="106"/>
      <c r="IH959" s="106"/>
      <c r="II959" s="106"/>
      <c r="IJ959" s="106"/>
    </row>
    <row r="960" spans="1:244" s="20" customFormat="1" hidden="1">
      <c r="A960" s="97" t="s">
        <v>2975</v>
      </c>
      <c r="B960" s="97"/>
      <c r="C960" s="117" t="s">
        <v>1213</v>
      </c>
      <c r="D960" s="136" t="s">
        <v>29</v>
      </c>
      <c r="E960" s="60">
        <v>-529.70000000000005</v>
      </c>
      <c r="F960" s="60"/>
      <c r="G960" s="60"/>
      <c r="H960" s="60"/>
      <c r="I960" s="60"/>
      <c r="HT960" s="106"/>
      <c r="HU960" s="106"/>
      <c r="HV960" s="106"/>
      <c r="HW960" s="106"/>
      <c r="HX960" s="106"/>
      <c r="HY960" s="106"/>
      <c r="HZ960" s="106"/>
      <c r="IA960" s="106"/>
      <c r="IB960" s="106"/>
      <c r="IC960" s="106"/>
      <c r="ID960" s="106"/>
      <c r="IE960" s="106"/>
      <c r="IF960" s="106"/>
      <c r="IG960" s="106"/>
      <c r="IH960" s="106"/>
      <c r="II960" s="106"/>
      <c r="IJ960" s="106"/>
    </row>
    <row r="961" spans="1:244" s="20" customFormat="1" hidden="1">
      <c r="A961" s="97" t="s">
        <v>2976</v>
      </c>
      <c r="B961" s="97"/>
      <c r="C961" s="117" t="s">
        <v>1215</v>
      </c>
      <c r="D961" s="136" t="s">
        <v>29</v>
      </c>
      <c r="E961" s="60">
        <v>-7948.35</v>
      </c>
      <c r="F961" s="60"/>
      <c r="G961" s="60"/>
      <c r="H961" s="60"/>
      <c r="I961" s="60"/>
      <c r="HT961" s="106"/>
      <c r="HU961" s="106"/>
      <c r="HV961" s="106"/>
      <c r="HW961" s="106"/>
      <c r="HX961" s="106"/>
      <c r="HY961" s="106"/>
      <c r="HZ961" s="106"/>
      <c r="IA961" s="106"/>
      <c r="IB961" s="106"/>
      <c r="IC961" s="106"/>
      <c r="ID961" s="106"/>
      <c r="IE961" s="106"/>
      <c r="IF961" s="106"/>
      <c r="IG961" s="106"/>
      <c r="IH961" s="106"/>
      <c r="II961" s="106"/>
      <c r="IJ961" s="106"/>
    </row>
    <row r="962" spans="1:244" s="20" customFormat="1" hidden="1">
      <c r="A962" s="97" t="s">
        <v>2977</v>
      </c>
      <c r="B962" s="97"/>
      <c r="C962" s="117" t="s">
        <v>1219</v>
      </c>
      <c r="D962" s="136" t="s">
        <v>29</v>
      </c>
      <c r="E962" s="60">
        <v>-2725.78</v>
      </c>
      <c r="F962" s="60"/>
      <c r="G962" s="60"/>
      <c r="H962" s="60"/>
      <c r="I962" s="60"/>
      <c r="HT962" s="106"/>
      <c r="HU962" s="106"/>
      <c r="HV962" s="106"/>
      <c r="HW962" s="106"/>
      <c r="HX962" s="106"/>
      <c r="HY962" s="106"/>
      <c r="HZ962" s="106"/>
      <c r="IA962" s="106"/>
      <c r="IB962" s="106"/>
      <c r="IC962" s="106"/>
      <c r="ID962" s="106"/>
      <c r="IE962" s="106"/>
      <c r="IF962" s="106"/>
      <c r="IG962" s="106"/>
      <c r="IH962" s="106"/>
      <c r="II962" s="106"/>
      <c r="IJ962" s="106"/>
    </row>
    <row r="963" spans="1:244" s="20" customFormat="1" hidden="1">
      <c r="A963" s="97" t="s">
        <v>2978</v>
      </c>
      <c r="B963" s="97"/>
      <c r="C963" s="117" t="s">
        <v>2962</v>
      </c>
      <c r="D963" s="136" t="s">
        <v>29</v>
      </c>
      <c r="E963" s="60">
        <v>-455.75</v>
      </c>
      <c r="F963" s="60"/>
      <c r="G963" s="60"/>
      <c r="H963" s="60"/>
      <c r="I963" s="60"/>
      <c r="HT963" s="106"/>
      <c r="HU963" s="106"/>
      <c r="HV963" s="106"/>
      <c r="HW963" s="106"/>
      <c r="HX963" s="106"/>
      <c r="HY963" s="106"/>
      <c r="HZ963" s="106"/>
      <c r="IA963" s="106"/>
      <c r="IB963" s="106"/>
      <c r="IC963" s="106"/>
      <c r="ID963" s="106"/>
      <c r="IE963" s="106"/>
      <c r="IF963" s="106"/>
      <c r="IG963" s="106"/>
      <c r="IH963" s="106"/>
      <c r="II963" s="106"/>
      <c r="IJ963" s="106"/>
    </row>
    <row r="964" spans="1:244" s="20" customFormat="1" hidden="1">
      <c r="A964" s="97" t="s">
        <v>2983</v>
      </c>
      <c r="B964" s="97"/>
      <c r="C964" s="117" t="s">
        <v>2984</v>
      </c>
      <c r="D964" s="136" t="s">
        <v>126</v>
      </c>
      <c r="E964" s="60">
        <v>-21791.87</v>
      </c>
      <c r="F964" s="60"/>
      <c r="G964" s="60"/>
      <c r="H964" s="60"/>
      <c r="I964" s="60"/>
      <c r="HT964" s="106"/>
      <c r="HU964" s="106"/>
      <c r="HV964" s="106"/>
      <c r="HW964" s="106"/>
      <c r="HX964" s="106"/>
      <c r="HY964" s="106"/>
      <c r="HZ964" s="106"/>
      <c r="IA964" s="106"/>
      <c r="IB964" s="106"/>
      <c r="IC964" s="106"/>
      <c r="ID964" s="106"/>
      <c r="IE964" s="106"/>
      <c r="IF964" s="106"/>
      <c r="IG964" s="106"/>
      <c r="IH964" s="106"/>
      <c r="II964" s="106"/>
      <c r="IJ964" s="106"/>
    </row>
    <row r="965" spans="1:244" s="20" customFormat="1" hidden="1">
      <c r="A965" s="97" t="s">
        <v>2985</v>
      </c>
      <c r="B965" s="97"/>
      <c r="C965" s="117" t="s">
        <v>2986</v>
      </c>
      <c r="D965" s="136" t="s">
        <v>126</v>
      </c>
      <c r="E965" s="60">
        <v>-2615.59</v>
      </c>
      <c r="F965" s="60"/>
      <c r="G965" s="60"/>
      <c r="H965" s="60"/>
      <c r="I965" s="60"/>
      <c r="HT965" s="106"/>
      <c r="HU965" s="106"/>
      <c r="HV965" s="106"/>
      <c r="HW965" s="106"/>
      <c r="HX965" s="106"/>
      <c r="HY965" s="106"/>
      <c r="HZ965" s="106"/>
      <c r="IA965" s="106"/>
      <c r="IB965" s="106"/>
      <c r="IC965" s="106"/>
      <c r="ID965" s="106"/>
      <c r="IE965" s="106"/>
      <c r="IF965" s="106"/>
      <c r="IG965" s="106"/>
      <c r="IH965" s="106"/>
      <c r="II965" s="106"/>
      <c r="IJ965" s="106"/>
    </row>
    <row r="966" spans="1:244" s="20" customFormat="1" ht="12.75" hidden="1" customHeight="1">
      <c r="A966" s="97" t="s">
        <v>2989</v>
      </c>
      <c r="B966" s="97"/>
      <c r="C966" s="117" t="s">
        <v>2990</v>
      </c>
      <c r="D966" s="136" t="s">
        <v>126</v>
      </c>
      <c r="E966" s="60">
        <v>-1221.45</v>
      </c>
      <c r="F966" s="60"/>
      <c r="G966" s="60"/>
      <c r="H966" s="60"/>
      <c r="I966" s="60"/>
      <c r="HT966" s="106"/>
      <c r="HU966" s="106"/>
      <c r="HV966" s="106"/>
      <c r="HW966" s="106"/>
      <c r="HX966" s="106"/>
      <c r="HY966" s="106"/>
      <c r="HZ966" s="106"/>
      <c r="IA966" s="106"/>
      <c r="IB966" s="106"/>
      <c r="IC966" s="106"/>
      <c r="ID966" s="106"/>
      <c r="IE966" s="106"/>
      <c r="IF966" s="106"/>
      <c r="IG966" s="106"/>
      <c r="IH966" s="106"/>
      <c r="II966" s="106"/>
      <c r="IJ966" s="106"/>
    </row>
    <row r="967" spans="1:244" s="20" customFormat="1" hidden="1">
      <c r="A967" s="97" t="s">
        <v>3062</v>
      </c>
      <c r="B967" s="97"/>
      <c r="C967" s="117" t="s">
        <v>3039</v>
      </c>
      <c r="D967" s="136" t="s">
        <v>29</v>
      </c>
      <c r="E967" s="60">
        <v>-2.2000000000000002</v>
      </c>
      <c r="F967" s="60"/>
      <c r="G967" s="60"/>
      <c r="H967" s="60"/>
      <c r="I967" s="60"/>
      <c r="HT967" s="106"/>
      <c r="HU967" s="106"/>
      <c r="HV967" s="106"/>
      <c r="HW967" s="106"/>
      <c r="HX967" s="106"/>
      <c r="HY967" s="106"/>
      <c r="HZ967" s="106"/>
      <c r="IA967" s="106"/>
      <c r="IB967" s="106"/>
      <c r="IC967" s="106"/>
      <c r="ID967" s="106"/>
      <c r="IE967" s="106"/>
      <c r="IF967" s="106"/>
      <c r="IG967" s="106"/>
      <c r="IH967" s="106"/>
      <c r="II967" s="106"/>
      <c r="IJ967" s="106"/>
    </row>
    <row r="968" spans="1:244" s="20" customFormat="1" hidden="1">
      <c r="A968" s="97" t="s">
        <v>3063</v>
      </c>
      <c r="B968" s="97"/>
      <c r="C968" s="117" t="s">
        <v>3046</v>
      </c>
      <c r="D968" s="136" t="s">
        <v>29</v>
      </c>
      <c r="E968" s="60">
        <v>-0.59</v>
      </c>
      <c r="F968" s="60"/>
      <c r="G968" s="60"/>
      <c r="H968" s="60"/>
      <c r="I968" s="60"/>
      <c r="HT968" s="106"/>
      <c r="HU968" s="106"/>
      <c r="HV968" s="106"/>
      <c r="HW968" s="106"/>
      <c r="HX968" s="106"/>
      <c r="HY968" s="106"/>
      <c r="HZ968" s="106"/>
      <c r="IA968" s="106"/>
      <c r="IB968" s="106"/>
      <c r="IC968" s="106"/>
      <c r="ID968" s="106"/>
      <c r="IE968" s="106"/>
      <c r="IF968" s="106"/>
      <c r="IG968" s="106"/>
      <c r="IH968" s="106"/>
      <c r="II968" s="106"/>
      <c r="IJ968" s="106"/>
    </row>
    <row r="969" spans="1:244" s="20" customFormat="1" hidden="1">
      <c r="A969" s="97" t="s">
        <v>3083</v>
      </c>
      <c r="B969" s="97"/>
      <c r="C969" s="117" t="s">
        <v>3046</v>
      </c>
      <c r="D969" s="136" t="s">
        <v>29</v>
      </c>
      <c r="E969" s="60">
        <v>-166.14</v>
      </c>
      <c r="F969" s="60"/>
      <c r="G969" s="60"/>
      <c r="H969" s="60"/>
      <c r="I969" s="60"/>
      <c r="HT969" s="106"/>
      <c r="HU969" s="106"/>
      <c r="HV969" s="106"/>
      <c r="HW969" s="106"/>
      <c r="HX969" s="106"/>
      <c r="HY969" s="106"/>
      <c r="HZ969" s="106"/>
      <c r="IA969" s="106"/>
      <c r="IB969" s="106"/>
      <c r="IC969" s="106"/>
      <c r="ID969" s="106"/>
      <c r="IE969" s="106"/>
      <c r="IF969" s="106"/>
      <c r="IG969" s="106"/>
      <c r="IH969" s="106"/>
      <c r="II969" s="106"/>
      <c r="IJ969" s="106"/>
    </row>
    <row r="970" spans="1:244" s="20" customFormat="1" hidden="1">
      <c r="A970" s="97" t="s">
        <v>3099</v>
      </c>
      <c r="B970" s="97"/>
      <c r="C970" s="117" t="s">
        <v>1328</v>
      </c>
      <c r="D970" s="136" t="s">
        <v>29</v>
      </c>
      <c r="E970" s="60">
        <v>-5.93</v>
      </c>
      <c r="F970" s="60"/>
      <c r="G970" s="60"/>
      <c r="H970" s="60"/>
      <c r="I970" s="60"/>
      <c r="HT970" s="106"/>
      <c r="HU970" s="106"/>
      <c r="HV970" s="106"/>
      <c r="HW970" s="106"/>
      <c r="HX970" s="106"/>
      <c r="HY970" s="106"/>
      <c r="HZ970" s="106"/>
      <c r="IA970" s="106"/>
      <c r="IB970" s="106"/>
      <c r="IC970" s="106"/>
      <c r="ID970" s="106"/>
      <c r="IE970" s="106"/>
      <c r="IF970" s="106"/>
      <c r="IG970" s="106"/>
      <c r="IH970" s="106"/>
      <c r="II970" s="106"/>
      <c r="IJ970" s="106"/>
    </row>
    <row r="971" spans="1:244" s="20" customFormat="1" ht="18" hidden="1">
      <c r="A971" s="97" t="s">
        <v>3189</v>
      </c>
      <c r="B971" s="97"/>
      <c r="C971" s="117" t="s">
        <v>1395</v>
      </c>
      <c r="D971" s="136" t="s">
        <v>545</v>
      </c>
      <c r="E971" s="60">
        <v>-0.09</v>
      </c>
      <c r="F971" s="60"/>
      <c r="G971" s="60"/>
      <c r="H971" s="60"/>
      <c r="I971" s="60"/>
      <c r="HT971" s="106"/>
      <c r="HU971" s="106"/>
      <c r="HV971" s="106"/>
      <c r="HW971" s="106"/>
      <c r="HX971" s="106"/>
      <c r="HY971" s="106"/>
      <c r="HZ971" s="106"/>
      <c r="IA971" s="106"/>
      <c r="IB971" s="106"/>
      <c r="IC971" s="106"/>
      <c r="ID971" s="106"/>
      <c r="IE971" s="106"/>
      <c r="IF971" s="106"/>
      <c r="IG971" s="106"/>
      <c r="IH971" s="106"/>
      <c r="II971" s="106"/>
      <c r="IJ971" s="106"/>
    </row>
    <row r="972" spans="1:244" s="222" customFormat="1" ht="11.25">
      <c r="A972" s="129"/>
      <c r="B972" s="129"/>
      <c r="C972" s="158" t="s">
        <v>1527</v>
      </c>
      <c r="D972" s="131"/>
      <c r="E972" s="128">
        <f>SUM(E973:E992)</f>
        <v>-9001.86</v>
      </c>
      <c r="F972" s="128"/>
      <c r="G972" s="128"/>
      <c r="H972" s="128"/>
      <c r="I972" s="128"/>
      <c r="HT972" s="223"/>
      <c r="HU972" s="223"/>
      <c r="HV972" s="223"/>
      <c r="HW972" s="223"/>
      <c r="HX972" s="223"/>
      <c r="HY972" s="223"/>
      <c r="HZ972" s="223"/>
      <c r="IA972" s="223"/>
      <c r="IB972" s="223"/>
      <c r="IC972" s="223"/>
      <c r="ID972" s="223"/>
      <c r="IE972" s="223"/>
      <c r="IF972" s="223"/>
      <c r="IG972" s="223"/>
      <c r="IH972" s="223"/>
      <c r="II972" s="223"/>
      <c r="IJ972" s="223"/>
    </row>
    <row r="973" spans="1:244" s="20" customFormat="1" hidden="1">
      <c r="A973" s="97" t="s">
        <v>2058</v>
      </c>
      <c r="B973" s="97"/>
      <c r="C973" s="117" t="s">
        <v>2059</v>
      </c>
      <c r="D973" s="136" t="s">
        <v>29</v>
      </c>
      <c r="E973" s="60">
        <v>-2400.81</v>
      </c>
      <c r="F973" s="60"/>
      <c r="G973" s="60"/>
      <c r="H973" s="60"/>
      <c r="I973" s="60"/>
      <c r="HT973" s="106"/>
      <c r="HU973" s="106"/>
      <c r="HV973" s="106"/>
      <c r="HW973" s="106"/>
      <c r="HX973" s="106"/>
      <c r="HY973" s="106"/>
      <c r="HZ973" s="106"/>
      <c r="IA973" s="106"/>
      <c r="IB973" s="106"/>
      <c r="IC973" s="106"/>
      <c r="ID973" s="106"/>
      <c r="IE973" s="106"/>
      <c r="IF973" s="106"/>
      <c r="IG973" s="106"/>
      <c r="IH973" s="106"/>
      <c r="II973" s="106"/>
      <c r="IJ973" s="106"/>
    </row>
    <row r="974" spans="1:244" s="20" customFormat="1" hidden="1">
      <c r="A974" s="97" t="s">
        <v>2060</v>
      </c>
      <c r="B974" s="97"/>
      <c r="C974" s="117" t="s">
        <v>3319</v>
      </c>
      <c r="D974" s="136" t="s">
        <v>32</v>
      </c>
      <c r="E974" s="60">
        <v>-1000.4</v>
      </c>
      <c r="F974" s="60"/>
      <c r="G974" s="60"/>
      <c r="H974" s="60"/>
      <c r="I974" s="60"/>
      <c r="HT974" s="106"/>
      <c r="HU974" s="106"/>
      <c r="HV974" s="106"/>
      <c r="HW974" s="106"/>
      <c r="HX974" s="106"/>
      <c r="HY974" s="106"/>
      <c r="HZ974" s="106"/>
      <c r="IA974" s="106"/>
      <c r="IB974" s="106"/>
      <c r="IC974" s="106"/>
      <c r="ID974" s="106"/>
      <c r="IE974" s="106"/>
      <c r="IF974" s="106"/>
      <c r="IG974" s="106"/>
      <c r="IH974" s="106"/>
      <c r="II974" s="106"/>
      <c r="IJ974" s="106"/>
    </row>
    <row r="975" spans="1:244" s="20" customFormat="1" hidden="1">
      <c r="A975" s="97" t="s">
        <v>2062</v>
      </c>
      <c r="B975" s="97"/>
      <c r="C975" s="117" t="s">
        <v>3320</v>
      </c>
      <c r="D975" s="136" t="s">
        <v>35</v>
      </c>
      <c r="E975" s="60">
        <v>-600.14</v>
      </c>
      <c r="F975" s="60"/>
      <c r="G975" s="60"/>
      <c r="H975" s="60"/>
      <c r="I975" s="60"/>
      <c r="HT975" s="106"/>
      <c r="HU975" s="106"/>
      <c r="HV975" s="106"/>
      <c r="HW975" s="106"/>
      <c r="HX975" s="106"/>
      <c r="HY975" s="106"/>
      <c r="HZ975" s="106"/>
      <c r="IA975" s="106"/>
      <c r="IB975" s="106"/>
      <c r="IC975" s="106"/>
      <c r="ID975" s="106"/>
      <c r="IE975" s="106"/>
      <c r="IF975" s="106"/>
      <c r="IG975" s="106"/>
      <c r="IH975" s="106"/>
      <c r="II975" s="106"/>
      <c r="IJ975" s="106"/>
    </row>
    <row r="976" spans="1:244" s="20" customFormat="1" hidden="1">
      <c r="A976" s="97" t="s">
        <v>2066</v>
      </c>
      <c r="B976" s="97"/>
      <c r="C976" s="117" t="s">
        <v>2067</v>
      </c>
      <c r="D976" s="136" t="s">
        <v>29</v>
      </c>
      <c r="E976" s="60">
        <v>-157.18</v>
      </c>
      <c r="F976" s="60"/>
      <c r="G976" s="60"/>
      <c r="H976" s="60"/>
      <c r="I976" s="60"/>
      <c r="HT976" s="106"/>
      <c r="HU976" s="106"/>
      <c r="HV976" s="106"/>
      <c r="HW976" s="106"/>
      <c r="HX976" s="106"/>
      <c r="HY976" s="106"/>
      <c r="HZ976" s="106"/>
      <c r="IA976" s="106"/>
      <c r="IB976" s="106"/>
      <c r="IC976" s="106"/>
      <c r="ID976" s="106"/>
      <c r="IE976" s="106"/>
      <c r="IF976" s="106"/>
      <c r="IG976" s="106"/>
      <c r="IH976" s="106"/>
      <c r="II976" s="106"/>
      <c r="IJ976" s="106"/>
    </row>
    <row r="977" spans="1:244" s="20" customFormat="1" hidden="1">
      <c r="A977" s="97" t="s">
        <v>2068</v>
      </c>
      <c r="B977" s="97"/>
      <c r="C977" s="117" t="s">
        <v>3329</v>
      </c>
      <c r="D977" s="136" t="s">
        <v>32</v>
      </c>
      <c r="E977" s="60">
        <v>-65.55</v>
      </c>
      <c r="F977" s="60"/>
      <c r="G977" s="60"/>
      <c r="H977" s="60"/>
      <c r="I977" s="60"/>
      <c r="HT977" s="106"/>
      <c r="HU977" s="106"/>
      <c r="HV977" s="106"/>
      <c r="HW977" s="106"/>
      <c r="HX977" s="106"/>
      <c r="HY977" s="106"/>
      <c r="HZ977" s="106"/>
      <c r="IA977" s="106"/>
      <c r="IB977" s="106"/>
      <c r="IC977" s="106"/>
      <c r="ID977" s="106"/>
      <c r="IE977" s="106"/>
      <c r="IF977" s="106"/>
      <c r="IG977" s="106"/>
      <c r="IH977" s="106"/>
      <c r="II977" s="106"/>
      <c r="IJ977" s="106"/>
    </row>
    <row r="978" spans="1:244" s="20" customFormat="1" hidden="1">
      <c r="A978" s="97" t="s">
        <v>2070</v>
      </c>
      <c r="B978" s="97"/>
      <c r="C978" s="117" t="s">
        <v>3330</v>
      </c>
      <c r="D978" s="136" t="s">
        <v>35</v>
      </c>
      <c r="E978" s="60">
        <v>-39.130000000000003</v>
      </c>
      <c r="F978" s="60"/>
      <c r="G978" s="60"/>
      <c r="H978" s="60"/>
      <c r="I978" s="60"/>
      <c r="HT978" s="106"/>
      <c r="HU978" s="106"/>
      <c r="HV978" s="106"/>
      <c r="HW978" s="106"/>
      <c r="HX978" s="106"/>
      <c r="HY978" s="106"/>
      <c r="HZ978" s="106"/>
      <c r="IA978" s="106"/>
      <c r="IB978" s="106"/>
      <c r="IC978" s="106"/>
      <c r="ID978" s="106"/>
      <c r="IE978" s="106"/>
      <c r="IF978" s="106"/>
      <c r="IG978" s="106"/>
      <c r="IH978" s="106"/>
      <c r="II978" s="106"/>
      <c r="IJ978" s="106"/>
    </row>
    <row r="979" spans="1:244" s="20" customFormat="1" hidden="1">
      <c r="A979" s="97" t="s">
        <v>2074</v>
      </c>
      <c r="B979" s="97"/>
      <c r="C979" s="117" t="s">
        <v>2075</v>
      </c>
      <c r="D979" s="136" t="s">
        <v>29</v>
      </c>
      <c r="E979" s="60">
        <v>-845.68</v>
      </c>
      <c r="F979" s="60"/>
      <c r="G979" s="60"/>
      <c r="H979" s="60"/>
      <c r="I979" s="60"/>
      <c r="HT979" s="106"/>
      <c r="HU979" s="106"/>
      <c r="HV979" s="106"/>
      <c r="HW979" s="106"/>
      <c r="HX979" s="106"/>
      <c r="HY979" s="106"/>
      <c r="HZ979" s="106"/>
      <c r="IA979" s="106"/>
      <c r="IB979" s="106"/>
      <c r="IC979" s="106"/>
      <c r="ID979" s="106"/>
      <c r="IE979" s="106"/>
      <c r="IF979" s="106"/>
      <c r="IG979" s="106"/>
      <c r="IH979" s="106"/>
      <c r="II979" s="106"/>
      <c r="IJ979" s="106"/>
    </row>
    <row r="980" spans="1:244" s="20" customFormat="1" ht="13.5" hidden="1" customHeight="1">
      <c r="A980" s="97" t="s">
        <v>2076</v>
      </c>
      <c r="B980" s="97"/>
      <c r="C980" s="117" t="s">
        <v>2077</v>
      </c>
      <c r="D980" s="136" t="s">
        <v>32</v>
      </c>
      <c r="E980" s="60">
        <v>-352.79</v>
      </c>
      <c r="F980" s="60"/>
      <c r="G980" s="60"/>
      <c r="H980" s="60"/>
      <c r="I980" s="60"/>
      <c r="HT980" s="106"/>
      <c r="HU980" s="106"/>
      <c r="HV980" s="106"/>
      <c r="HW980" s="106"/>
      <c r="HX980" s="106"/>
      <c r="HY980" s="106"/>
      <c r="HZ980" s="106"/>
      <c r="IA980" s="106"/>
      <c r="IB980" s="106"/>
      <c r="IC980" s="106"/>
      <c r="ID980" s="106"/>
      <c r="IE980" s="106"/>
      <c r="IF980" s="106"/>
      <c r="IG980" s="106"/>
      <c r="IH980" s="106"/>
      <c r="II980" s="106"/>
      <c r="IJ980" s="106"/>
    </row>
    <row r="981" spans="1:244" s="20" customFormat="1" hidden="1">
      <c r="A981" s="97" t="s">
        <v>2078</v>
      </c>
      <c r="B981" s="97"/>
      <c r="C981" s="117" t="s">
        <v>2079</v>
      </c>
      <c r="D981" s="136" t="s">
        <v>35</v>
      </c>
      <c r="E981" s="60">
        <v>-211.45</v>
      </c>
      <c r="F981" s="60"/>
      <c r="G981" s="60"/>
      <c r="H981" s="60"/>
      <c r="I981" s="60"/>
      <c r="HT981" s="106"/>
      <c r="HU981" s="106"/>
      <c r="HV981" s="106"/>
      <c r="HW981" s="106"/>
      <c r="HX981" s="106"/>
      <c r="HY981" s="106"/>
      <c r="HZ981" s="106"/>
      <c r="IA981" s="106"/>
      <c r="IB981" s="106"/>
      <c r="IC981" s="106"/>
      <c r="ID981" s="106"/>
      <c r="IE981" s="106"/>
      <c r="IF981" s="106"/>
      <c r="IG981" s="106"/>
      <c r="IH981" s="106"/>
      <c r="II981" s="106"/>
      <c r="IJ981" s="106"/>
    </row>
    <row r="982" spans="1:244" s="20" customFormat="1" hidden="1">
      <c r="A982" s="97" t="s">
        <v>2082</v>
      </c>
      <c r="B982" s="97"/>
      <c r="C982" s="117" t="s">
        <v>2083</v>
      </c>
      <c r="D982" s="136" t="s">
        <v>29</v>
      </c>
      <c r="E982" s="60">
        <v>-568.96</v>
      </c>
      <c r="F982" s="60"/>
      <c r="G982" s="60"/>
      <c r="H982" s="60"/>
      <c r="I982" s="60"/>
      <c r="HT982" s="106"/>
      <c r="HU982" s="106"/>
      <c r="HV982" s="106"/>
      <c r="HW982" s="106"/>
      <c r="HX982" s="106"/>
      <c r="HY982" s="106"/>
      <c r="HZ982" s="106"/>
      <c r="IA982" s="106"/>
      <c r="IB982" s="106"/>
      <c r="IC982" s="106"/>
      <c r="ID982" s="106"/>
      <c r="IE982" s="106"/>
      <c r="IF982" s="106"/>
      <c r="IG982" s="106"/>
      <c r="IH982" s="106"/>
      <c r="II982" s="106"/>
      <c r="IJ982" s="106"/>
    </row>
    <row r="983" spans="1:244" s="20" customFormat="1" hidden="1">
      <c r="A983" s="97" t="s">
        <v>2084</v>
      </c>
      <c r="B983" s="97"/>
      <c r="C983" s="117" t="s">
        <v>2085</v>
      </c>
      <c r="D983" s="136" t="s">
        <v>32</v>
      </c>
      <c r="E983" s="60">
        <v>-237.45</v>
      </c>
      <c r="F983" s="60"/>
      <c r="G983" s="60"/>
      <c r="H983" s="60"/>
      <c r="I983" s="60"/>
      <c r="HT983" s="106"/>
      <c r="HU983" s="106"/>
      <c r="HV983" s="106"/>
      <c r="HW983" s="106"/>
      <c r="HX983" s="106"/>
      <c r="HY983" s="106"/>
      <c r="HZ983" s="106"/>
      <c r="IA983" s="106"/>
      <c r="IB983" s="106"/>
      <c r="IC983" s="106"/>
      <c r="ID983" s="106"/>
      <c r="IE983" s="106"/>
      <c r="IF983" s="106"/>
      <c r="IG983" s="106"/>
      <c r="IH983" s="106"/>
      <c r="II983" s="106"/>
      <c r="IJ983" s="106"/>
    </row>
    <row r="984" spans="1:244" s="20" customFormat="1" hidden="1">
      <c r="A984" s="97" t="s">
        <v>2086</v>
      </c>
      <c r="B984" s="97"/>
      <c r="C984" s="117" t="s">
        <v>3331</v>
      </c>
      <c r="D984" s="136" t="s">
        <v>35</v>
      </c>
      <c r="E984" s="60">
        <v>-142.09</v>
      </c>
      <c r="F984" s="60"/>
      <c r="G984" s="60"/>
      <c r="H984" s="60"/>
      <c r="I984" s="60"/>
      <c r="HT984" s="106"/>
      <c r="HU984" s="106"/>
      <c r="HV984" s="106"/>
      <c r="HW984" s="106"/>
      <c r="HX984" s="106"/>
      <c r="HY984" s="106"/>
      <c r="HZ984" s="106"/>
      <c r="IA984" s="106"/>
      <c r="IB984" s="106"/>
      <c r="IC984" s="106"/>
      <c r="ID984" s="106"/>
      <c r="IE984" s="106"/>
      <c r="IF984" s="106"/>
      <c r="IG984" s="106"/>
      <c r="IH984" s="106"/>
      <c r="II984" s="106"/>
      <c r="IJ984" s="106"/>
    </row>
    <row r="985" spans="1:244" s="20" customFormat="1" ht="18" hidden="1">
      <c r="A985" s="97" t="s">
        <v>3344</v>
      </c>
      <c r="B985" s="97"/>
      <c r="C985" s="117" t="s">
        <v>1552</v>
      </c>
      <c r="D985" s="136" t="s">
        <v>29</v>
      </c>
      <c r="E985" s="60">
        <v>-358.08</v>
      </c>
      <c r="F985" s="60"/>
      <c r="G985" s="60"/>
      <c r="H985" s="60"/>
      <c r="I985" s="60"/>
      <c r="HT985" s="106"/>
      <c r="HU985" s="106"/>
      <c r="HV985" s="106"/>
      <c r="HW985" s="106"/>
      <c r="HX985" s="106"/>
      <c r="HY985" s="106"/>
      <c r="HZ985" s="106"/>
      <c r="IA985" s="106"/>
      <c r="IB985" s="106"/>
      <c r="IC985" s="106"/>
      <c r="ID985" s="106"/>
      <c r="IE985" s="106"/>
      <c r="IF985" s="106"/>
      <c r="IG985" s="106"/>
      <c r="IH985" s="106"/>
      <c r="II985" s="106"/>
      <c r="IJ985" s="106"/>
    </row>
    <row r="986" spans="1:244" s="20" customFormat="1" ht="18" hidden="1">
      <c r="A986" s="97" t="s">
        <v>3349</v>
      </c>
      <c r="B986" s="97"/>
      <c r="C986" s="117" t="s">
        <v>1552</v>
      </c>
      <c r="D986" s="136" t="s">
        <v>29</v>
      </c>
      <c r="E986" s="60">
        <v>-537.12</v>
      </c>
      <c r="F986" s="60"/>
      <c r="G986" s="60"/>
      <c r="H986" s="60"/>
      <c r="I986" s="60"/>
      <c r="HT986" s="106"/>
      <c r="HU986" s="106"/>
      <c r="HV986" s="106"/>
      <c r="HW986" s="106"/>
      <c r="HX986" s="106"/>
      <c r="HY986" s="106"/>
      <c r="HZ986" s="106"/>
      <c r="IA986" s="106"/>
      <c r="IB986" s="106"/>
      <c r="IC986" s="106"/>
      <c r="ID986" s="106"/>
      <c r="IE986" s="106"/>
      <c r="IF986" s="106"/>
      <c r="IG986" s="106"/>
      <c r="IH986" s="106"/>
      <c r="II986" s="106"/>
      <c r="IJ986" s="106"/>
    </row>
    <row r="987" spans="1:244" s="20" customFormat="1" ht="12.75" hidden="1" customHeight="1">
      <c r="A987" s="97" t="s">
        <v>2148</v>
      </c>
      <c r="B987" s="97"/>
      <c r="C987" s="117" t="s">
        <v>153</v>
      </c>
      <c r="D987" s="136" t="s">
        <v>29</v>
      </c>
      <c r="E987" s="60">
        <v>-701.54</v>
      </c>
      <c r="F987" s="60"/>
      <c r="G987" s="60"/>
      <c r="H987" s="60"/>
      <c r="I987" s="60"/>
      <c r="HT987" s="106"/>
      <c r="HU987" s="106"/>
      <c r="HV987" s="106"/>
      <c r="HW987" s="106"/>
      <c r="HX987" s="106"/>
      <c r="HY987" s="106"/>
      <c r="HZ987" s="106"/>
      <c r="IA987" s="106"/>
      <c r="IB987" s="106"/>
      <c r="IC987" s="106"/>
      <c r="ID987" s="106"/>
      <c r="IE987" s="106"/>
      <c r="IF987" s="106"/>
      <c r="IG987" s="106"/>
      <c r="IH987" s="106"/>
      <c r="II987" s="106"/>
      <c r="IJ987" s="106"/>
    </row>
    <row r="988" spans="1:244" s="20" customFormat="1" ht="15.75" hidden="1" customHeight="1">
      <c r="A988" s="97" t="s">
        <v>2158</v>
      </c>
      <c r="B988" s="97"/>
      <c r="C988" s="117" t="s">
        <v>2159</v>
      </c>
      <c r="D988" s="136" t="s">
        <v>29</v>
      </c>
      <c r="E988" s="60">
        <v>-60.45</v>
      </c>
      <c r="F988" s="60"/>
      <c r="G988" s="60"/>
      <c r="H988" s="60"/>
      <c r="I988" s="60"/>
      <c r="HT988" s="106"/>
      <c r="HU988" s="106"/>
      <c r="HV988" s="106"/>
      <c r="HW988" s="106"/>
      <c r="HX988" s="106"/>
      <c r="HY988" s="106"/>
      <c r="HZ988" s="106"/>
      <c r="IA988" s="106"/>
      <c r="IB988" s="106"/>
      <c r="IC988" s="106"/>
      <c r="ID988" s="106"/>
      <c r="IE988" s="106"/>
      <c r="IF988" s="106"/>
      <c r="IG988" s="106"/>
      <c r="IH988" s="106"/>
      <c r="II988" s="106"/>
      <c r="IJ988" s="106"/>
    </row>
    <row r="989" spans="1:244" s="20" customFormat="1" hidden="1">
      <c r="A989" s="97" t="s">
        <v>2172</v>
      </c>
      <c r="B989" s="97"/>
      <c r="C989" s="117" t="s">
        <v>3357</v>
      </c>
      <c r="D989" s="136" t="s">
        <v>29</v>
      </c>
      <c r="E989" s="60">
        <v>-352.58</v>
      </c>
      <c r="F989" s="60"/>
      <c r="G989" s="60"/>
      <c r="H989" s="60"/>
      <c r="I989" s="60"/>
      <c r="HT989" s="106"/>
      <c r="HU989" s="106"/>
      <c r="HV989" s="106"/>
      <c r="HW989" s="106"/>
      <c r="HX989" s="106"/>
      <c r="HY989" s="106"/>
      <c r="HZ989" s="106"/>
      <c r="IA989" s="106"/>
      <c r="IB989" s="106"/>
      <c r="IC989" s="106"/>
      <c r="ID989" s="106"/>
      <c r="IE989" s="106"/>
      <c r="IF989" s="106"/>
      <c r="IG989" s="106"/>
      <c r="IH989" s="106"/>
      <c r="II989" s="106"/>
      <c r="IJ989" s="106"/>
    </row>
    <row r="990" spans="1:244" s="20" customFormat="1" ht="21" hidden="1" customHeight="1">
      <c r="A990" s="97" t="s">
        <v>2186</v>
      </c>
      <c r="B990" s="97"/>
      <c r="C990" s="117" t="s">
        <v>3360</v>
      </c>
      <c r="D990" s="136" t="s">
        <v>29</v>
      </c>
      <c r="E990" s="60">
        <v>-260.73</v>
      </c>
      <c r="F990" s="60"/>
      <c r="G990" s="60"/>
      <c r="H990" s="60"/>
      <c r="I990" s="60"/>
      <c r="HT990" s="106"/>
      <c r="HU990" s="106"/>
      <c r="HV990" s="106"/>
      <c r="HW990" s="106"/>
      <c r="HX990" s="106"/>
      <c r="HY990" s="106"/>
      <c r="HZ990" s="106"/>
      <c r="IA990" s="106"/>
      <c r="IB990" s="106"/>
      <c r="IC990" s="106"/>
      <c r="ID990" s="106"/>
      <c r="IE990" s="106"/>
      <c r="IF990" s="106"/>
      <c r="IG990" s="106"/>
      <c r="IH990" s="106"/>
      <c r="II990" s="106"/>
      <c r="IJ990" s="106"/>
    </row>
    <row r="991" spans="1:244" s="20" customFormat="1" ht="12" hidden="1" customHeight="1">
      <c r="A991" s="97" t="s">
        <v>2298</v>
      </c>
      <c r="B991" s="97"/>
      <c r="C991" s="117" t="s">
        <v>2299</v>
      </c>
      <c r="D991" s="136" t="s">
        <v>224</v>
      </c>
      <c r="E991" s="60">
        <v>-97.87</v>
      </c>
      <c r="F991" s="60"/>
      <c r="G991" s="60"/>
      <c r="H991" s="60"/>
      <c r="I991" s="60"/>
      <c r="HT991" s="106"/>
      <c r="HU991" s="106"/>
      <c r="HV991" s="106"/>
      <c r="HW991" s="106"/>
      <c r="HX991" s="106"/>
      <c r="HY991" s="106"/>
      <c r="HZ991" s="106"/>
      <c r="IA991" s="106"/>
      <c r="IB991" s="106"/>
      <c r="IC991" s="106"/>
      <c r="ID991" s="106"/>
      <c r="IE991" s="106"/>
      <c r="IF991" s="106"/>
      <c r="IG991" s="106"/>
      <c r="IH991" s="106"/>
      <c r="II991" s="106"/>
      <c r="IJ991" s="106"/>
    </row>
    <row r="992" spans="1:244" s="20" customFormat="1" ht="12" hidden="1" customHeight="1">
      <c r="A992" s="97" t="s">
        <v>2300</v>
      </c>
      <c r="B992" s="97"/>
      <c r="C992" s="117" t="s">
        <v>2301</v>
      </c>
      <c r="D992" s="136" t="s">
        <v>224</v>
      </c>
      <c r="E992" s="60">
        <v>-11.86</v>
      </c>
      <c r="F992" s="60"/>
      <c r="G992" s="60"/>
      <c r="H992" s="60"/>
      <c r="I992" s="60"/>
      <c r="HT992" s="106"/>
      <c r="HU992" s="106"/>
      <c r="HV992" s="106"/>
      <c r="HW992" s="106"/>
      <c r="HX992" s="106"/>
      <c r="HY992" s="106"/>
      <c r="HZ992" s="106"/>
      <c r="IA992" s="106"/>
      <c r="IB992" s="106"/>
      <c r="IC992" s="106"/>
      <c r="ID992" s="106"/>
      <c r="IE992" s="106"/>
      <c r="IF992" s="106"/>
      <c r="IG992" s="106"/>
      <c r="IH992" s="106"/>
      <c r="II992" s="106"/>
      <c r="IJ992" s="106"/>
    </row>
    <row r="993" spans="1:244" s="222" customFormat="1" ht="12.75" customHeight="1">
      <c r="A993" s="129"/>
      <c r="B993" s="129"/>
      <c r="C993" s="158" t="s">
        <v>1529</v>
      </c>
      <c r="D993" s="131"/>
      <c r="E993" s="128">
        <f>SUM(E994:E1002)</f>
        <v>-18163147.349999998</v>
      </c>
      <c r="F993" s="128"/>
      <c r="G993" s="128"/>
      <c r="H993" s="128"/>
      <c r="I993" s="128"/>
      <c r="HT993" s="223"/>
      <c r="HU993" s="223"/>
      <c r="HV993" s="223"/>
      <c r="HW993" s="223"/>
      <c r="HX993" s="223"/>
      <c r="HY993" s="223"/>
      <c r="HZ993" s="223"/>
      <c r="IA993" s="223"/>
      <c r="IB993" s="223"/>
      <c r="IC993" s="223"/>
      <c r="ID993" s="223"/>
      <c r="IE993" s="223"/>
      <c r="IF993" s="223"/>
      <c r="IG993" s="223"/>
      <c r="IH993" s="223"/>
      <c r="II993" s="223"/>
      <c r="IJ993" s="223"/>
    </row>
    <row r="994" spans="1:244" s="222" customFormat="1" ht="14.25" hidden="1" customHeight="1">
      <c r="A994" s="97" t="s">
        <v>2118</v>
      </c>
      <c r="B994" s="97"/>
      <c r="C994" s="117" t="s">
        <v>2119</v>
      </c>
      <c r="D994" s="136" t="s">
        <v>29</v>
      </c>
      <c r="E994" s="58">
        <v>-29.41</v>
      </c>
      <c r="F994" s="128"/>
      <c r="G994" s="128"/>
      <c r="H994" s="128"/>
      <c r="I994" s="128"/>
      <c r="HT994" s="223"/>
      <c r="HU994" s="223"/>
      <c r="HV994" s="223"/>
      <c r="HW994" s="223"/>
      <c r="HX994" s="223"/>
      <c r="HY994" s="223"/>
      <c r="HZ994" s="223"/>
      <c r="IA994" s="223"/>
      <c r="IB994" s="223"/>
      <c r="IC994" s="223"/>
      <c r="ID994" s="223"/>
      <c r="IE994" s="223"/>
      <c r="IF994" s="223"/>
      <c r="IG994" s="223"/>
      <c r="IH994" s="223"/>
      <c r="II994" s="223"/>
      <c r="IJ994" s="223"/>
    </row>
    <row r="995" spans="1:244" s="222" customFormat="1" ht="14.25" hidden="1" customHeight="1">
      <c r="A995" s="97" t="s">
        <v>2120</v>
      </c>
      <c r="B995" s="97"/>
      <c r="C995" s="117" t="s">
        <v>2121</v>
      </c>
      <c r="D995" s="136" t="s">
        <v>32</v>
      </c>
      <c r="E995" s="58">
        <v>-12.26</v>
      </c>
      <c r="F995" s="128"/>
      <c r="G995" s="128"/>
      <c r="H995" s="128"/>
      <c r="I995" s="128"/>
      <c r="HT995" s="223"/>
      <c r="HU995" s="223"/>
      <c r="HV995" s="223"/>
      <c r="HW995" s="223"/>
      <c r="HX995" s="223"/>
      <c r="HY995" s="223"/>
      <c r="HZ995" s="223"/>
      <c r="IA995" s="223"/>
      <c r="IB995" s="223"/>
      <c r="IC995" s="223"/>
      <c r="ID995" s="223"/>
      <c r="IE995" s="223"/>
      <c r="IF995" s="223"/>
      <c r="IG995" s="223"/>
      <c r="IH995" s="223"/>
      <c r="II995" s="223"/>
      <c r="IJ995" s="223"/>
    </row>
    <row r="996" spans="1:244" s="222" customFormat="1" ht="14.25" hidden="1" customHeight="1">
      <c r="A996" s="97" t="s">
        <v>2122</v>
      </c>
      <c r="B996" s="97"/>
      <c r="C996" s="117" t="s">
        <v>2123</v>
      </c>
      <c r="D996" s="136" t="s">
        <v>35</v>
      </c>
      <c r="E996" s="58">
        <v>-7.36</v>
      </c>
      <c r="F996" s="128"/>
      <c r="G996" s="128"/>
      <c r="H996" s="128"/>
      <c r="I996" s="128"/>
      <c r="HT996" s="223"/>
      <c r="HU996" s="223"/>
      <c r="HV996" s="223"/>
      <c r="HW996" s="223"/>
      <c r="HX996" s="223"/>
      <c r="HY996" s="223"/>
      <c r="HZ996" s="223"/>
      <c r="IA996" s="223"/>
      <c r="IB996" s="223"/>
      <c r="IC996" s="223"/>
      <c r="ID996" s="223"/>
      <c r="IE996" s="223"/>
      <c r="IF996" s="223"/>
      <c r="IG996" s="223"/>
      <c r="IH996" s="223"/>
      <c r="II996" s="223"/>
      <c r="IJ996" s="223"/>
    </row>
    <row r="997" spans="1:244" s="20" customFormat="1" ht="18" hidden="1">
      <c r="A997" s="97" t="s">
        <v>2441</v>
      </c>
      <c r="B997" s="97"/>
      <c r="C997" s="117" t="s">
        <v>2442</v>
      </c>
      <c r="D997" s="136" t="s">
        <v>173</v>
      </c>
      <c r="E997" s="60">
        <v>-130483.53</v>
      </c>
      <c r="F997" s="60"/>
      <c r="G997" s="60"/>
      <c r="H997" s="60"/>
      <c r="I997" s="60"/>
      <c r="HT997" s="106"/>
      <c r="HU997" s="106"/>
      <c r="HV997" s="106"/>
      <c r="HW997" s="106"/>
      <c r="HX997" s="106"/>
      <c r="HY997" s="106"/>
      <c r="HZ997" s="106"/>
      <c r="IA997" s="106"/>
      <c r="IB997" s="106"/>
      <c r="IC997" s="106"/>
      <c r="ID997" s="106"/>
      <c r="IE997" s="106"/>
      <c r="IF997" s="106"/>
      <c r="IG997" s="106"/>
      <c r="IH997" s="106"/>
      <c r="II997" s="106"/>
      <c r="IJ997" s="106"/>
    </row>
    <row r="998" spans="1:244" s="20" customFormat="1" ht="21" hidden="1" customHeight="1">
      <c r="A998" s="97" t="s">
        <v>2538</v>
      </c>
      <c r="B998" s="97"/>
      <c r="C998" s="117" t="s">
        <v>710</v>
      </c>
      <c r="D998" s="136" t="s">
        <v>173</v>
      </c>
      <c r="E998" s="60">
        <v>-17286822.399999999</v>
      </c>
      <c r="F998" s="60"/>
      <c r="G998" s="60"/>
      <c r="H998" s="60"/>
      <c r="I998" s="60"/>
      <c r="HT998" s="106"/>
      <c r="HU998" s="106"/>
      <c r="HV998" s="106"/>
      <c r="HW998" s="106"/>
      <c r="HX998" s="106"/>
      <c r="HY998" s="106"/>
      <c r="HZ998" s="106"/>
      <c r="IA998" s="106"/>
      <c r="IB998" s="106"/>
      <c r="IC998" s="106"/>
      <c r="ID998" s="106"/>
      <c r="IE998" s="106"/>
      <c r="IF998" s="106"/>
      <c r="IG998" s="106"/>
      <c r="IH998" s="106"/>
      <c r="II998" s="106"/>
      <c r="IJ998" s="106"/>
    </row>
    <row r="999" spans="1:244" s="20" customFormat="1" ht="21.75" hidden="1" customHeight="1">
      <c r="A999" s="97" t="s">
        <v>2539</v>
      </c>
      <c r="B999" s="97"/>
      <c r="C999" s="117" t="s">
        <v>712</v>
      </c>
      <c r="D999" s="136" t="s">
        <v>173</v>
      </c>
      <c r="E999" s="60">
        <v>-36489.1</v>
      </c>
      <c r="F999" s="60"/>
      <c r="G999" s="60"/>
      <c r="H999" s="60"/>
      <c r="I999" s="60"/>
      <c r="HT999" s="106"/>
      <c r="HU999" s="106"/>
      <c r="HV999" s="106"/>
      <c r="HW999" s="106"/>
      <c r="HX999" s="106"/>
      <c r="HY999" s="106"/>
      <c r="HZ999" s="106"/>
      <c r="IA999" s="106"/>
      <c r="IB999" s="106"/>
      <c r="IC999" s="106"/>
      <c r="ID999" s="106"/>
      <c r="IE999" s="106"/>
      <c r="IF999" s="106"/>
      <c r="IG999" s="106"/>
      <c r="IH999" s="106"/>
      <c r="II999" s="106"/>
      <c r="IJ999" s="106"/>
    </row>
    <row r="1000" spans="1:244" s="20" customFormat="1" ht="18" hidden="1">
      <c r="A1000" s="97" t="s">
        <v>2540</v>
      </c>
      <c r="B1000" s="97"/>
      <c r="C1000" s="117" t="s">
        <v>714</v>
      </c>
      <c r="D1000" s="136" t="s">
        <v>173</v>
      </c>
      <c r="E1000" s="60">
        <v>-49519.5</v>
      </c>
      <c r="F1000" s="60"/>
      <c r="G1000" s="60"/>
      <c r="H1000" s="60"/>
      <c r="I1000" s="60"/>
      <c r="HT1000" s="106"/>
      <c r="HU1000" s="106"/>
      <c r="HV1000" s="106"/>
      <c r="HW1000" s="106"/>
      <c r="HX1000" s="106"/>
      <c r="HY1000" s="106"/>
      <c r="HZ1000" s="106"/>
      <c r="IA1000" s="106"/>
      <c r="IB1000" s="106"/>
      <c r="IC1000" s="106"/>
      <c r="ID1000" s="106"/>
      <c r="IE1000" s="106"/>
      <c r="IF1000" s="106"/>
      <c r="IG1000" s="106"/>
      <c r="IH1000" s="106"/>
      <c r="II1000" s="106"/>
      <c r="IJ1000" s="106"/>
    </row>
    <row r="1001" spans="1:244" s="20" customFormat="1" ht="22.5" hidden="1" customHeight="1">
      <c r="A1001" s="97" t="s">
        <v>2541</v>
      </c>
      <c r="B1001" s="97"/>
      <c r="C1001" s="117" t="s">
        <v>1657</v>
      </c>
      <c r="D1001" s="136" t="s">
        <v>173</v>
      </c>
      <c r="E1001" s="60">
        <v>-659506.63</v>
      </c>
      <c r="F1001" s="60"/>
      <c r="G1001" s="60"/>
      <c r="H1001" s="60"/>
      <c r="I1001" s="60"/>
      <c r="HT1001" s="106"/>
      <c r="HU1001" s="106"/>
      <c r="HV1001" s="106"/>
      <c r="HW1001" s="106"/>
      <c r="HX1001" s="106"/>
      <c r="HY1001" s="106"/>
      <c r="HZ1001" s="106"/>
      <c r="IA1001" s="106"/>
      <c r="IB1001" s="106"/>
      <c r="IC1001" s="106"/>
      <c r="ID1001" s="106"/>
      <c r="IE1001" s="106"/>
      <c r="IF1001" s="106"/>
      <c r="IG1001" s="106"/>
      <c r="IH1001" s="106"/>
      <c r="II1001" s="106"/>
      <c r="IJ1001" s="106"/>
    </row>
    <row r="1002" spans="1:244" s="20" customFormat="1" ht="22.5" hidden="1" customHeight="1">
      <c r="A1002" s="97" t="s">
        <v>3115</v>
      </c>
      <c r="B1002" s="216"/>
      <c r="C1002" s="97" t="s">
        <v>3116</v>
      </c>
      <c r="D1002" s="98" t="s">
        <v>29</v>
      </c>
      <c r="E1002" s="60">
        <v>-277.16000000000003</v>
      </c>
      <c r="F1002" s="60"/>
      <c r="G1002" s="60"/>
      <c r="H1002" s="60"/>
      <c r="I1002" s="60"/>
      <c r="HT1002" s="106"/>
      <c r="HU1002" s="106"/>
      <c r="HV1002" s="106"/>
      <c r="HW1002" s="106"/>
      <c r="HX1002" s="106"/>
      <c r="HY1002" s="106"/>
      <c r="HZ1002" s="106"/>
      <c r="IA1002" s="106"/>
      <c r="IB1002" s="106"/>
      <c r="IC1002" s="106"/>
      <c r="ID1002" s="106"/>
      <c r="IE1002" s="106"/>
      <c r="IF1002" s="106"/>
      <c r="IG1002" s="106"/>
      <c r="IH1002" s="106"/>
      <c r="II1002" s="106"/>
      <c r="IJ1002" s="106"/>
    </row>
    <row r="1003" spans="1:244" s="189" customFormat="1" ht="10.5" customHeight="1">
      <c r="A1003" s="129"/>
      <c r="B1003" s="129"/>
      <c r="C1003" s="158" t="s">
        <v>3361</v>
      </c>
      <c r="D1003" s="131"/>
      <c r="E1003" s="220">
        <v>-180</v>
      </c>
      <c r="F1003" s="220"/>
      <c r="G1003" s="220"/>
      <c r="H1003" s="220"/>
      <c r="I1003" s="220"/>
      <c r="HT1003" s="190"/>
      <c r="HU1003" s="190"/>
      <c r="HV1003" s="190"/>
      <c r="HW1003" s="190"/>
      <c r="HX1003" s="190"/>
      <c r="HY1003" s="190"/>
      <c r="HZ1003" s="190"/>
      <c r="IA1003" s="190"/>
      <c r="IB1003" s="190"/>
      <c r="IC1003" s="190"/>
      <c r="ID1003" s="190"/>
      <c r="IE1003" s="190"/>
      <c r="IF1003" s="190"/>
      <c r="IG1003" s="190"/>
      <c r="IH1003" s="190"/>
      <c r="II1003" s="190"/>
      <c r="IJ1003" s="190"/>
    </row>
    <row r="1004" spans="1:244" s="20" customFormat="1" ht="18.75" hidden="1" customHeight="1">
      <c r="A1004" s="97" t="s">
        <v>3298</v>
      </c>
      <c r="B1004" s="97"/>
      <c r="C1004" s="117" t="s">
        <v>1500</v>
      </c>
      <c r="D1004" s="136" t="s">
        <v>173</v>
      </c>
      <c r="E1004" s="60">
        <v>-180</v>
      </c>
      <c r="F1004" s="60"/>
      <c r="G1004" s="60"/>
      <c r="H1004" s="60"/>
      <c r="I1004" s="60"/>
      <c r="HT1004" s="106"/>
      <c r="HU1004" s="106"/>
      <c r="HV1004" s="106"/>
      <c r="HW1004" s="106"/>
      <c r="HX1004" s="106"/>
      <c r="HY1004" s="106"/>
      <c r="HZ1004" s="106"/>
      <c r="IA1004" s="106"/>
      <c r="IB1004" s="106"/>
      <c r="IC1004" s="106"/>
      <c r="ID1004" s="106"/>
      <c r="IE1004" s="106"/>
      <c r="IF1004" s="106"/>
      <c r="IG1004" s="106"/>
      <c r="IH1004" s="106"/>
      <c r="II1004" s="106"/>
      <c r="IJ1004" s="106"/>
    </row>
    <row r="1005" spans="1:244" s="20" customFormat="1" ht="13.5" customHeight="1">
      <c r="A1005" s="97"/>
      <c r="B1005" s="97"/>
      <c r="C1005" s="158" t="s">
        <v>1532</v>
      </c>
      <c r="D1005" s="136"/>
      <c r="E1005" s="128">
        <f>E1003+E993+E972+E891+E837+E825+E818</f>
        <v>-64593299.219999999</v>
      </c>
      <c r="F1005" s="128">
        <f>F1003+F993+F972+F891+F837+F825+F818</f>
        <v>-54978300</v>
      </c>
      <c r="G1005" s="128">
        <f>G1003+G993+G972+G891+G837+G825+G818</f>
        <v>-59705190</v>
      </c>
      <c r="H1005" s="128">
        <f>H1003+H993+H972+H891+H837+H825+H818</f>
        <v>-62164290</v>
      </c>
      <c r="I1005" s="128">
        <f>I1003+I993+I972+I891+I837+I825+I818</f>
        <v>-65337450</v>
      </c>
      <c r="HT1005" s="106"/>
      <c r="HU1005" s="106"/>
      <c r="HV1005" s="106"/>
      <c r="HW1005" s="106"/>
      <c r="HX1005" s="106"/>
      <c r="HY1005" s="106"/>
      <c r="HZ1005" s="106"/>
      <c r="IA1005" s="106"/>
      <c r="IB1005" s="106"/>
      <c r="IC1005" s="106"/>
      <c r="ID1005" s="106"/>
      <c r="IE1005" s="106"/>
      <c r="IF1005" s="106"/>
      <c r="IG1005" s="106"/>
      <c r="IH1005" s="106"/>
      <c r="II1005" s="106"/>
      <c r="IJ1005" s="106"/>
    </row>
    <row r="1006" spans="1:244">
      <c r="A1006" s="122"/>
      <c r="B1006" s="122"/>
      <c r="C1006" s="123" t="s">
        <v>1533</v>
      </c>
      <c r="D1006" s="206"/>
      <c r="E1006" s="221">
        <f>SUM(E2+E698+E796+E1005)</f>
        <v>724555508.56299996</v>
      </c>
      <c r="F1006" s="221">
        <f>SUM(F2+F698+F796+F1005)</f>
        <v>785000000</v>
      </c>
      <c r="G1006" s="221">
        <f>SUM(G2+G698+G796+G1005)</f>
        <v>813299999.99594796</v>
      </c>
      <c r="H1006" s="221">
        <f>SUM(H2+H698+H796+H1005)</f>
        <v>832127999.99867105</v>
      </c>
      <c r="I1006" s="221">
        <f>SUM(I2+I698+I796+I1005)</f>
        <v>884100000</v>
      </c>
    </row>
    <row r="1007" spans="1:244" s="30" customFormat="1" ht="15">
      <c r="A1007" s="159"/>
      <c r="B1007" s="159"/>
      <c r="C1007" s="160"/>
      <c r="D1007" s="225"/>
      <c r="E1007" s="162">
        <v>724555508.55999994</v>
      </c>
      <c r="F1007" s="162">
        <v>785000000</v>
      </c>
      <c r="G1007" s="162">
        <v>766645000</v>
      </c>
      <c r="H1007" s="162">
        <v>791485000</v>
      </c>
      <c r="I1007" s="162">
        <v>791485000</v>
      </c>
      <c r="HT1007" s="106"/>
      <c r="HU1007" s="106"/>
      <c r="HV1007" s="106"/>
      <c r="HW1007" s="106"/>
      <c r="HX1007" s="106"/>
      <c r="HY1007" s="106"/>
      <c r="HZ1007" s="106"/>
      <c r="IA1007" s="106"/>
      <c r="IB1007" s="106"/>
      <c r="IC1007" s="106"/>
      <c r="ID1007" s="106"/>
      <c r="IE1007" s="106"/>
      <c r="IF1007" s="106"/>
      <c r="IG1007" s="106"/>
      <c r="IH1007" s="106"/>
      <c r="II1007" s="106"/>
      <c r="IJ1007" s="106"/>
    </row>
    <row r="1008" spans="1:244" s="111" customFormat="1" ht="12" customHeight="1">
      <c r="A1008" s="163"/>
      <c r="B1008" s="163"/>
      <c r="C1008" s="164"/>
      <c r="D1008" s="226"/>
      <c r="E1008" s="162">
        <v>700000000</v>
      </c>
      <c r="F1008" s="162">
        <v>688500000</v>
      </c>
      <c r="G1008" s="162">
        <v>724400000</v>
      </c>
      <c r="H1008" s="162">
        <v>724400000</v>
      </c>
      <c r="I1008" s="162">
        <v>724400000</v>
      </c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  <c r="W1008" s="110"/>
      <c r="X1008" s="110"/>
      <c r="Y1008" s="110"/>
      <c r="Z1008" s="110"/>
      <c r="AA1008" s="110"/>
      <c r="AB1008" s="110"/>
      <c r="AC1008" s="110"/>
      <c r="AD1008" s="110"/>
      <c r="AE1008" s="110"/>
      <c r="AF1008" s="110"/>
      <c r="AG1008" s="110"/>
      <c r="AH1008" s="110"/>
      <c r="AI1008" s="110"/>
      <c r="AJ1008" s="110"/>
      <c r="AK1008" s="110"/>
      <c r="AL1008" s="110"/>
      <c r="AM1008" s="110"/>
      <c r="AN1008" s="110"/>
      <c r="AO1008" s="110"/>
      <c r="AP1008" s="110"/>
      <c r="AQ1008" s="110"/>
      <c r="AR1008" s="110"/>
      <c r="AS1008" s="110"/>
      <c r="AT1008" s="110"/>
      <c r="AU1008" s="110"/>
      <c r="AV1008" s="110"/>
      <c r="AW1008" s="110"/>
      <c r="AX1008" s="110"/>
      <c r="AY1008" s="110"/>
      <c r="AZ1008" s="110"/>
      <c r="BA1008" s="110"/>
      <c r="BB1008" s="110"/>
      <c r="BC1008" s="110"/>
      <c r="BD1008" s="110"/>
      <c r="BE1008" s="110"/>
      <c r="BF1008" s="110"/>
      <c r="BG1008" s="110"/>
      <c r="BH1008" s="110"/>
      <c r="BI1008" s="110"/>
      <c r="BJ1008" s="110"/>
      <c r="BK1008" s="110"/>
      <c r="BL1008" s="110"/>
      <c r="BM1008" s="110"/>
      <c r="BN1008" s="110"/>
      <c r="BO1008" s="110"/>
      <c r="BP1008" s="110"/>
      <c r="BQ1008" s="110"/>
      <c r="BR1008" s="110"/>
      <c r="BS1008" s="110"/>
      <c r="BT1008" s="110"/>
      <c r="BU1008" s="110"/>
      <c r="BV1008" s="110"/>
      <c r="BW1008" s="110"/>
      <c r="BX1008" s="110"/>
      <c r="BY1008" s="110"/>
      <c r="BZ1008" s="110"/>
      <c r="CA1008" s="110"/>
      <c r="CB1008" s="110"/>
      <c r="CC1008" s="110"/>
      <c r="CD1008" s="110"/>
      <c r="CE1008" s="110"/>
      <c r="CF1008" s="110"/>
      <c r="CG1008" s="110"/>
      <c r="CH1008" s="110"/>
      <c r="CI1008" s="110"/>
      <c r="CJ1008" s="110"/>
      <c r="CK1008" s="110"/>
      <c r="CL1008" s="110"/>
      <c r="CM1008" s="110"/>
      <c r="CN1008" s="110"/>
      <c r="CO1008" s="110"/>
      <c r="CP1008" s="110"/>
      <c r="CQ1008" s="110"/>
      <c r="CR1008" s="110"/>
      <c r="CS1008" s="110"/>
      <c r="CT1008" s="110"/>
      <c r="CU1008" s="110"/>
      <c r="CV1008" s="110"/>
      <c r="CW1008" s="110"/>
      <c r="CX1008" s="110"/>
      <c r="CY1008" s="110"/>
      <c r="CZ1008" s="110"/>
      <c r="DA1008" s="110"/>
      <c r="DB1008" s="110"/>
      <c r="DC1008" s="110"/>
      <c r="DD1008" s="110"/>
      <c r="DE1008" s="110"/>
      <c r="DF1008" s="110"/>
      <c r="DG1008" s="110"/>
      <c r="DH1008" s="110"/>
      <c r="DI1008" s="110"/>
      <c r="DJ1008" s="110"/>
      <c r="DK1008" s="110"/>
      <c r="DL1008" s="110"/>
      <c r="DM1008" s="110"/>
      <c r="DN1008" s="110"/>
      <c r="DO1008" s="110"/>
      <c r="DP1008" s="110"/>
      <c r="DQ1008" s="110"/>
      <c r="DR1008" s="110"/>
      <c r="DS1008" s="110"/>
      <c r="DT1008" s="110"/>
      <c r="DU1008" s="110"/>
      <c r="DV1008" s="110"/>
      <c r="DW1008" s="110"/>
      <c r="DX1008" s="110"/>
      <c r="DY1008" s="110"/>
      <c r="DZ1008" s="110"/>
      <c r="EA1008" s="110"/>
      <c r="EB1008" s="110"/>
      <c r="EC1008" s="110"/>
      <c r="ED1008" s="110"/>
      <c r="EE1008" s="110"/>
      <c r="EF1008" s="110"/>
      <c r="EG1008" s="110"/>
      <c r="EH1008" s="110"/>
      <c r="EI1008" s="110"/>
      <c r="EJ1008" s="110"/>
      <c r="EK1008" s="110"/>
      <c r="EL1008" s="110"/>
      <c r="EM1008" s="110"/>
      <c r="EN1008" s="110"/>
      <c r="EO1008" s="110"/>
      <c r="EP1008" s="110"/>
      <c r="EQ1008" s="110"/>
      <c r="ER1008" s="110"/>
      <c r="ES1008" s="110"/>
      <c r="ET1008" s="110"/>
      <c r="EU1008" s="110"/>
      <c r="EV1008" s="110"/>
      <c r="EW1008" s="110"/>
      <c r="EX1008" s="110"/>
      <c r="EY1008" s="110"/>
      <c r="EZ1008" s="110"/>
      <c r="FA1008" s="110"/>
      <c r="FB1008" s="110"/>
      <c r="FC1008" s="110"/>
      <c r="FD1008" s="110"/>
      <c r="FE1008" s="110"/>
      <c r="FF1008" s="110"/>
      <c r="FG1008" s="110"/>
      <c r="FH1008" s="110"/>
      <c r="FI1008" s="110"/>
      <c r="FJ1008" s="110"/>
      <c r="FK1008" s="110"/>
      <c r="FL1008" s="110"/>
      <c r="FM1008" s="110"/>
      <c r="FN1008" s="110"/>
      <c r="FO1008" s="110"/>
      <c r="FP1008" s="110"/>
      <c r="FQ1008" s="110"/>
      <c r="FR1008" s="110"/>
      <c r="FS1008" s="110"/>
      <c r="FT1008" s="110"/>
      <c r="FU1008" s="110"/>
      <c r="FV1008" s="110"/>
      <c r="FW1008" s="110"/>
      <c r="FX1008" s="110"/>
      <c r="FY1008" s="110"/>
      <c r="FZ1008" s="110"/>
      <c r="GA1008" s="110"/>
      <c r="GB1008" s="110"/>
      <c r="GC1008" s="110"/>
      <c r="GD1008" s="110"/>
      <c r="GE1008" s="110"/>
      <c r="GF1008" s="110"/>
      <c r="GG1008" s="110"/>
      <c r="GH1008" s="110"/>
      <c r="GI1008" s="110"/>
      <c r="GJ1008" s="110"/>
      <c r="GK1008" s="110"/>
      <c r="GL1008" s="110"/>
      <c r="GM1008" s="110"/>
      <c r="GN1008" s="110"/>
      <c r="GO1008" s="110"/>
      <c r="GP1008" s="110"/>
      <c r="GQ1008" s="110"/>
      <c r="GR1008" s="110"/>
      <c r="GS1008" s="110"/>
      <c r="GT1008" s="110"/>
      <c r="GU1008" s="110"/>
      <c r="GV1008" s="110"/>
      <c r="GW1008" s="110"/>
      <c r="GX1008" s="110"/>
      <c r="GY1008" s="110"/>
      <c r="GZ1008" s="110"/>
      <c r="HA1008" s="110"/>
      <c r="HB1008" s="110"/>
      <c r="HC1008" s="110"/>
      <c r="HD1008" s="110"/>
      <c r="HE1008" s="110"/>
      <c r="HF1008" s="110"/>
      <c r="HG1008" s="110"/>
      <c r="HH1008" s="110"/>
      <c r="HI1008" s="110"/>
      <c r="HJ1008" s="110"/>
      <c r="HK1008" s="110"/>
      <c r="HL1008" s="110"/>
      <c r="HM1008" s="110"/>
      <c r="HN1008" s="110"/>
      <c r="HO1008" s="110"/>
      <c r="HP1008" s="110"/>
      <c r="HQ1008" s="110"/>
      <c r="HR1008" s="110"/>
      <c r="HS1008" s="110"/>
    </row>
    <row r="1009" spans="1:245" s="111" customFormat="1" ht="12" customHeight="1">
      <c r="A1009" s="163"/>
      <c r="B1009" s="163"/>
      <c r="C1009" s="164" t="s">
        <v>1507</v>
      </c>
      <c r="D1009" s="226"/>
      <c r="E1009" s="162"/>
      <c r="F1009" s="162">
        <f>F1006-F1008</f>
        <v>96500000</v>
      </c>
      <c r="G1009" s="162">
        <f>G1006-G1007</f>
        <v>46654999.995947957</v>
      </c>
      <c r="H1009" s="162">
        <f>H1006-H1007</f>
        <v>40642999.998671055</v>
      </c>
      <c r="I1009" s="162">
        <f>I1006-I1007</f>
        <v>92615000</v>
      </c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  <c r="W1009" s="110"/>
      <c r="X1009" s="110"/>
      <c r="Y1009" s="110"/>
      <c r="Z1009" s="110"/>
      <c r="AA1009" s="110"/>
      <c r="AB1009" s="110"/>
      <c r="AC1009" s="110"/>
      <c r="AD1009" s="110"/>
      <c r="AE1009" s="110"/>
      <c r="AF1009" s="110"/>
      <c r="AG1009" s="110"/>
      <c r="AH1009" s="110"/>
      <c r="AI1009" s="110"/>
      <c r="AJ1009" s="110"/>
      <c r="AK1009" s="110"/>
      <c r="AL1009" s="110"/>
      <c r="AM1009" s="110"/>
      <c r="AN1009" s="110"/>
      <c r="AO1009" s="110"/>
      <c r="AP1009" s="110"/>
      <c r="AQ1009" s="110"/>
      <c r="AR1009" s="110"/>
      <c r="AS1009" s="110"/>
      <c r="AT1009" s="110"/>
      <c r="AU1009" s="110"/>
      <c r="AV1009" s="110"/>
      <c r="AW1009" s="110"/>
      <c r="AX1009" s="110"/>
      <c r="AY1009" s="110"/>
      <c r="AZ1009" s="110"/>
      <c r="BA1009" s="110"/>
      <c r="BB1009" s="110"/>
      <c r="BC1009" s="110"/>
      <c r="BD1009" s="110"/>
      <c r="BE1009" s="110"/>
      <c r="BF1009" s="110"/>
      <c r="BG1009" s="110"/>
      <c r="BH1009" s="110"/>
      <c r="BI1009" s="110"/>
      <c r="BJ1009" s="110"/>
      <c r="BK1009" s="110"/>
      <c r="BL1009" s="110"/>
      <c r="BM1009" s="110"/>
      <c r="BN1009" s="110"/>
      <c r="BO1009" s="110"/>
      <c r="BP1009" s="110"/>
      <c r="BQ1009" s="110"/>
      <c r="BR1009" s="110"/>
      <c r="BS1009" s="110"/>
      <c r="BT1009" s="110"/>
      <c r="BU1009" s="110"/>
      <c r="BV1009" s="110"/>
      <c r="BW1009" s="110"/>
      <c r="BX1009" s="110"/>
      <c r="BY1009" s="110"/>
      <c r="BZ1009" s="110"/>
      <c r="CA1009" s="110"/>
      <c r="CB1009" s="110"/>
      <c r="CC1009" s="110"/>
      <c r="CD1009" s="110"/>
      <c r="CE1009" s="110"/>
      <c r="CF1009" s="110"/>
      <c r="CG1009" s="110"/>
      <c r="CH1009" s="110"/>
      <c r="CI1009" s="110"/>
      <c r="CJ1009" s="110"/>
      <c r="CK1009" s="110"/>
      <c r="CL1009" s="110"/>
      <c r="CM1009" s="110"/>
      <c r="CN1009" s="110"/>
      <c r="CO1009" s="110"/>
      <c r="CP1009" s="110"/>
      <c r="CQ1009" s="110"/>
      <c r="CR1009" s="110"/>
      <c r="CS1009" s="110"/>
      <c r="CT1009" s="110"/>
      <c r="CU1009" s="110"/>
      <c r="CV1009" s="110"/>
      <c r="CW1009" s="110"/>
      <c r="CX1009" s="110"/>
      <c r="CY1009" s="110"/>
      <c r="CZ1009" s="110"/>
      <c r="DA1009" s="110"/>
      <c r="DB1009" s="110"/>
      <c r="DC1009" s="110"/>
      <c r="DD1009" s="110"/>
      <c r="DE1009" s="110"/>
      <c r="DF1009" s="110"/>
      <c r="DG1009" s="110"/>
      <c r="DH1009" s="110"/>
      <c r="DI1009" s="110"/>
      <c r="DJ1009" s="110"/>
      <c r="DK1009" s="110"/>
      <c r="DL1009" s="110"/>
      <c r="DM1009" s="110"/>
      <c r="DN1009" s="110"/>
      <c r="DO1009" s="110"/>
      <c r="DP1009" s="110"/>
      <c r="DQ1009" s="110"/>
      <c r="DR1009" s="110"/>
      <c r="DS1009" s="110"/>
      <c r="DT1009" s="110"/>
      <c r="DU1009" s="110"/>
      <c r="DV1009" s="110"/>
      <c r="DW1009" s="110"/>
      <c r="DX1009" s="110"/>
      <c r="DY1009" s="110"/>
      <c r="DZ1009" s="110"/>
      <c r="EA1009" s="110"/>
      <c r="EB1009" s="110"/>
      <c r="EC1009" s="110"/>
      <c r="ED1009" s="110"/>
      <c r="EE1009" s="110"/>
      <c r="EF1009" s="110"/>
      <c r="EG1009" s="110"/>
      <c r="EH1009" s="110"/>
      <c r="EI1009" s="110"/>
      <c r="EJ1009" s="110"/>
      <c r="EK1009" s="110"/>
      <c r="EL1009" s="110"/>
      <c r="EM1009" s="110"/>
      <c r="EN1009" s="110"/>
      <c r="EO1009" s="110"/>
      <c r="EP1009" s="110"/>
      <c r="EQ1009" s="110"/>
      <c r="ER1009" s="110"/>
      <c r="ES1009" s="110"/>
      <c r="ET1009" s="110"/>
      <c r="EU1009" s="110"/>
      <c r="EV1009" s="110"/>
      <c r="EW1009" s="110"/>
      <c r="EX1009" s="110"/>
      <c r="EY1009" s="110"/>
      <c r="EZ1009" s="110"/>
      <c r="FA1009" s="110"/>
      <c r="FB1009" s="110"/>
      <c r="FC1009" s="110"/>
      <c r="FD1009" s="110"/>
      <c r="FE1009" s="110"/>
      <c r="FF1009" s="110"/>
      <c r="FG1009" s="110"/>
      <c r="FH1009" s="110"/>
      <c r="FI1009" s="110"/>
      <c r="FJ1009" s="110"/>
      <c r="FK1009" s="110"/>
      <c r="FL1009" s="110"/>
      <c r="FM1009" s="110"/>
      <c r="FN1009" s="110"/>
      <c r="FO1009" s="110"/>
      <c r="FP1009" s="110"/>
      <c r="FQ1009" s="110"/>
      <c r="FR1009" s="110"/>
      <c r="FS1009" s="110"/>
      <c r="FT1009" s="110"/>
      <c r="FU1009" s="110"/>
      <c r="FV1009" s="110"/>
      <c r="FW1009" s="110"/>
      <c r="FX1009" s="110"/>
      <c r="FY1009" s="110"/>
      <c r="FZ1009" s="110"/>
      <c r="GA1009" s="110"/>
      <c r="GB1009" s="110"/>
      <c r="GC1009" s="110"/>
      <c r="GD1009" s="110"/>
      <c r="GE1009" s="110"/>
      <c r="GF1009" s="110"/>
      <c r="GG1009" s="110"/>
      <c r="GH1009" s="110"/>
      <c r="GI1009" s="110"/>
      <c r="GJ1009" s="110"/>
      <c r="GK1009" s="110"/>
      <c r="GL1009" s="110"/>
      <c r="GM1009" s="110"/>
      <c r="GN1009" s="110"/>
      <c r="GO1009" s="110"/>
      <c r="GP1009" s="110"/>
      <c r="GQ1009" s="110"/>
      <c r="GR1009" s="110"/>
      <c r="GS1009" s="110"/>
      <c r="GT1009" s="110"/>
      <c r="GU1009" s="110"/>
      <c r="GV1009" s="110"/>
      <c r="GW1009" s="110"/>
      <c r="GX1009" s="110"/>
      <c r="GY1009" s="110"/>
      <c r="GZ1009" s="110"/>
      <c r="HA1009" s="110"/>
      <c r="HB1009" s="110"/>
      <c r="HC1009" s="110"/>
      <c r="HD1009" s="110"/>
      <c r="HE1009" s="110"/>
      <c r="HF1009" s="110"/>
      <c r="HG1009" s="110"/>
      <c r="HH1009" s="110"/>
      <c r="HI1009" s="110"/>
      <c r="HJ1009" s="110"/>
      <c r="HK1009" s="110"/>
      <c r="HL1009" s="110"/>
      <c r="HM1009" s="110"/>
      <c r="HN1009" s="110"/>
      <c r="HO1009" s="110"/>
      <c r="HP1009" s="110"/>
      <c r="HQ1009" s="110"/>
      <c r="HR1009" s="110"/>
      <c r="HS1009" s="110"/>
    </row>
    <row r="1011" spans="1:245">
      <c r="E1011" s="179"/>
      <c r="F1011" s="179"/>
      <c r="G1011" s="179"/>
      <c r="H1011" s="179"/>
      <c r="I1011" s="179"/>
    </row>
    <row r="1015" spans="1:245">
      <c r="E1015" s="179"/>
      <c r="F1015" s="179"/>
      <c r="G1015" s="179"/>
      <c r="H1015" s="179"/>
      <c r="I1015" s="179"/>
    </row>
    <row r="1019" spans="1:245" s="107" customFormat="1">
      <c r="A1019" s="143"/>
      <c r="B1019" s="143"/>
      <c r="C1019" s="166"/>
      <c r="D1019" s="227"/>
      <c r="E1019" s="179"/>
      <c r="F1019" s="179"/>
      <c r="G1019" s="179"/>
      <c r="H1019" s="179"/>
      <c r="I1019" s="179"/>
      <c r="HT1019" s="106"/>
      <c r="HU1019" s="106"/>
      <c r="HV1019" s="106"/>
      <c r="HW1019" s="106"/>
      <c r="HX1019" s="106"/>
      <c r="HY1019" s="106"/>
      <c r="HZ1019" s="106"/>
      <c r="IA1019" s="106"/>
      <c r="IB1019" s="106"/>
      <c r="IC1019" s="106"/>
      <c r="ID1019" s="106"/>
      <c r="IE1019" s="106"/>
      <c r="IF1019" s="106"/>
      <c r="IG1019" s="106"/>
      <c r="IH1019" s="106"/>
      <c r="II1019" s="106"/>
      <c r="IJ1019" s="106"/>
      <c r="IK1019" s="106"/>
    </row>
  </sheetData>
  <printOptions horizontalCentered="1"/>
  <pageMargins left="0.43307086614173229" right="0.15748031496062992" top="0.86614173228346458" bottom="0.35433070866141736" header="0.31496062992125984" footer="0.15748031496062992"/>
  <pageSetup paperSize="9" firstPageNumber="0" fitToHeight="0" orientation="landscape" horizontalDpi="4294967293" verticalDpi="4294967293" r:id="rId1"/>
  <headerFooter alignWithMargins="0">
    <oddHeader>&amp;CPREFEITURA MUNICIPAL DE SANTA MARIA&amp;12
&amp;10SECRETARIA DE MUNICÍPIO DAS FINANÇAS
LDO2020</oddHeader>
    <oddFooter>&amp;R&amp;8&amp;P</oddFooter>
  </headerFooter>
  <colBreaks count="2" manualBreakCount="2">
    <brk id="166" max="1048575" man="1"/>
    <brk id="206" max="8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zoomScaleSheetLayoutView="100" workbookViewId="0">
      <selection activeCell="L10" sqref="L10"/>
    </sheetView>
  </sheetViews>
  <sheetFormatPr defaultColWidth="11.7109375" defaultRowHeight="12.75"/>
  <cols>
    <col min="1" max="1" width="34" style="1" customWidth="1"/>
    <col min="2" max="8" width="12.42578125" style="1" customWidth="1"/>
    <col min="9" max="16384" width="11.7109375" style="1"/>
  </cols>
  <sheetData>
    <row r="1" spans="1:8" s="2" customFormat="1" ht="15.75">
      <c r="A1" s="243" t="s">
        <v>3362</v>
      </c>
      <c r="B1" s="244" t="s">
        <v>3363</v>
      </c>
      <c r="C1" s="244"/>
      <c r="D1" s="244"/>
      <c r="E1" s="244" t="s">
        <v>3364</v>
      </c>
      <c r="F1" s="244"/>
      <c r="G1" s="244"/>
      <c r="H1" s="244"/>
    </row>
    <row r="2" spans="1:8" s="2" customFormat="1" ht="15.75">
      <c r="A2" s="243"/>
      <c r="B2" s="237">
        <v>2016</v>
      </c>
      <c r="C2" s="237">
        <v>2017</v>
      </c>
      <c r="D2" s="237">
        <v>2018</v>
      </c>
      <c r="E2" s="237">
        <v>2019</v>
      </c>
      <c r="F2" s="237">
        <v>2020</v>
      </c>
      <c r="G2" s="237">
        <v>2021</v>
      </c>
      <c r="H2" s="237">
        <v>2022</v>
      </c>
    </row>
    <row r="3" spans="1:8" s="6" customFormat="1" ht="15" customHeight="1">
      <c r="A3" s="3" t="s">
        <v>3365</v>
      </c>
      <c r="B3" s="5">
        <f t="shared" ref="B3:H3" si="0">SUM(B4:B10)</f>
        <v>591717225.30999994</v>
      </c>
      <c r="C3" s="5">
        <f t="shared" si="0"/>
        <v>627569450.64300013</v>
      </c>
      <c r="D3" s="5">
        <f t="shared" si="0"/>
        <v>683355627.22300005</v>
      </c>
      <c r="E3" s="5">
        <f t="shared" si="0"/>
        <v>677948904.70000005</v>
      </c>
      <c r="F3" s="5">
        <f t="shared" si="0"/>
        <v>741978075.63594794</v>
      </c>
      <c r="G3" s="5">
        <f t="shared" si="0"/>
        <v>755909089.99867105</v>
      </c>
      <c r="H3" s="5">
        <f t="shared" si="0"/>
        <v>804182950</v>
      </c>
    </row>
    <row r="4" spans="1:8" ht="15" customHeight="1">
      <c r="A4" s="7" t="s">
        <v>3366</v>
      </c>
      <c r="B4" s="8">
        <f>'Receita LDO ATÉ 2017'!D3</f>
        <v>150081748.84</v>
      </c>
      <c r="C4" s="8">
        <f>'Receita LDO ATÉ 2017'!E3</f>
        <v>168949435.11999997</v>
      </c>
      <c r="D4" s="8">
        <f>'Receita LDO 2018 A 2022'!E3</f>
        <v>195932453.26300001</v>
      </c>
      <c r="E4" s="8">
        <f>'Receita LDO 2018 A 2022'!F3</f>
        <v>207709624.69999999</v>
      </c>
      <c r="F4" s="8">
        <f>'Receita LDO 2018 A 2022'!G3</f>
        <v>228709679.80594799</v>
      </c>
      <c r="G4" s="8">
        <f>'Receita LDO 2018 A 2022'!H3</f>
        <v>241213830.29867107</v>
      </c>
      <c r="H4" s="8">
        <f>'Receita LDO 2018 A 2022'!I3</f>
        <v>255179570</v>
      </c>
    </row>
    <row r="5" spans="1:8" ht="15" customHeight="1">
      <c r="A5" s="7" t="s">
        <v>3367</v>
      </c>
      <c r="B5" s="8">
        <f>'Receita LDO ATÉ 2017'!D72</f>
        <v>39093432.68</v>
      </c>
      <c r="C5" s="8">
        <f>'Receita LDO ATÉ 2017'!E72</f>
        <v>41305373.100000001</v>
      </c>
      <c r="D5" s="8">
        <f>'Receita LDO 2018 A 2022'!E153</f>
        <v>43343910.400000006</v>
      </c>
      <c r="E5" s="8">
        <f>'Receita LDO 2018 A 2022'!F153</f>
        <v>46575100</v>
      </c>
      <c r="F5" s="8">
        <f>'Receita LDO 2018 A 2022'!G153</f>
        <v>48875700</v>
      </c>
      <c r="G5" s="8">
        <f>'Receita LDO 2018 A 2022'!H153</f>
        <v>51261300</v>
      </c>
      <c r="H5" s="8">
        <f>'Receita LDO 2018 A 2022'!I153</f>
        <v>60553000</v>
      </c>
    </row>
    <row r="6" spans="1:8" ht="15" customHeight="1">
      <c r="A6" s="7" t="s">
        <v>3368</v>
      </c>
      <c r="B6" s="8">
        <f>'Receita LDO ATÉ 2017'!D103</f>
        <v>56906569.190000005</v>
      </c>
      <c r="C6" s="8">
        <f>'Receita LDO ATÉ 2017'!E103</f>
        <v>56157122.070000008</v>
      </c>
      <c r="D6" s="8">
        <f>'Receita LDO 2018 A 2022'!E186</f>
        <v>46355865.890000001</v>
      </c>
      <c r="E6" s="8">
        <f>'Receita LDO 2018 A 2022'!F186</f>
        <v>33673367</v>
      </c>
      <c r="F6" s="8">
        <f>'Receita LDO 2018 A 2022'!G186</f>
        <v>32756205.829999998</v>
      </c>
      <c r="G6" s="8">
        <f>'Receita LDO 2018 A 2022'!H186</f>
        <v>32212489.699999999</v>
      </c>
      <c r="H6" s="8">
        <f>'Receita LDO 2018 A 2022'!I186</f>
        <v>33838080</v>
      </c>
    </row>
    <row r="7" spans="1:8" ht="15" customHeight="1">
      <c r="A7" s="7" t="s">
        <v>3369</v>
      </c>
      <c r="B7" s="9">
        <f>'[1]Receita LDO 2017'!G304</f>
        <v>0</v>
      </c>
      <c r="C7" s="9">
        <f>'[1]Receita LDO 2017'!H304</f>
        <v>0</v>
      </c>
      <c r="D7" s="9">
        <f>'[1]Receita LDO 2017'!I304</f>
        <v>0</v>
      </c>
      <c r="E7" s="9">
        <f>'[1]Receita LDO 2017'!H304</f>
        <v>0</v>
      </c>
      <c r="F7" s="9"/>
      <c r="G7" s="9"/>
      <c r="H7" s="9"/>
    </row>
    <row r="8" spans="1:8" ht="15" customHeight="1">
      <c r="A8" s="7" t="s">
        <v>3370</v>
      </c>
      <c r="B8" s="8">
        <f>'Receita LDO ATÉ 2017'!D281</f>
        <v>3289851.31</v>
      </c>
      <c r="C8" s="8">
        <f>'Receita LDO ATÉ 2017'!E281</f>
        <v>3433705.2</v>
      </c>
      <c r="D8" s="8">
        <f>'Receita LDO 2018 A 2022'!E345</f>
        <v>2612198.75</v>
      </c>
      <c r="E8" s="8">
        <f>'Receita LDO 2018 A 2022'!F345</f>
        <v>0</v>
      </c>
      <c r="F8" s="8">
        <f>'Receita LDO 2018 A 2022'!G345</f>
        <v>0</v>
      </c>
      <c r="G8" s="8">
        <f>'Receita LDO 2018 A 2022'!H345</f>
        <v>0</v>
      </c>
      <c r="H8" s="8">
        <f>'Receita LDO 2018 A 2022'!I345</f>
        <v>0</v>
      </c>
    </row>
    <row r="9" spans="1:8" ht="15" customHeight="1">
      <c r="A9" s="7" t="s">
        <v>3371</v>
      </c>
      <c r="B9" s="8">
        <f>'Receita LDO ATÉ 2017'!D288</f>
        <v>316420350.89999998</v>
      </c>
      <c r="C9" s="8">
        <f>'Receita LDO ATÉ 2017'!E288</f>
        <v>323479632.67000008</v>
      </c>
      <c r="D9" s="8">
        <f>'Receita LDO 2018 A 2022'!E362</f>
        <v>364004378.54000002</v>
      </c>
      <c r="E9" s="8">
        <f>'Receita LDO 2018 A 2022'!F362</f>
        <v>379931413</v>
      </c>
      <c r="F9" s="8">
        <f>'Receita LDO 2018 A 2022'!G362</f>
        <v>412855400</v>
      </c>
      <c r="G9" s="8">
        <f>'Receita LDO 2018 A 2022'!H362</f>
        <v>411743600</v>
      </c>
      <c r="H9" s="8">
        <f>'Receita LDO 2018 A 2022'!I362</f>
        <v>434135600</v>
      </c>
    </row>
    <row r="10" spans="1:8" ht="15" customHeight="1">
      <c r="A10" s="7" t="s">
        <v>1086</v>
      </c>
      <c r="B10" s="8">
        <f>'Receita LDO ATÉ 2017'!D444</f>
        <v>25925272.389999997</v>
      </c>
      <c r="C10" s="8">
        <f>'Receita LDO ATÉ 2017'!E444</f>
        <v>34244182.482999995</v>
      </c>
      <c r="D10" s="8">
        <f>'Receita LDO 2018 A 2022'!E561</f>
        <v>31106820.380000003</v>
      </c>
      <c r="E10" s="8">
        <f>'Receita LDO 2018 A 2022'!F561</f>
        <v>10059400</v>
      </c>
      <c r="F10" s="8">
        <f>'Receita LDO 2018 A 2022'!G561</f>
        <v>18781090</v>
      </c>
      <c r="G10" s="8">
        <f>'Receita LDO 2018 A 2022'!H561</f>
        <v>19477870</v>
      </c>
      <c r="H10" s="8">
        <f>'Receita LDO 2018 A 2022'!I561</f>
        <v>20476700</v>
      </c>
    </row>
    <row r="11" spans="1:8" s="6" customFormat="1" ht="15" customHeight="1">
      <c r="A11" s="3" t="s">
        <v>3372</v>
      </c>
      <c r="B11" s="5">
        <f>SUM(B12:B16)</f>
        <v>9966446.1500000004</v>
      </c>
      <c r="C11" s="5">
        <f>SUM(C12:C16)</f>
        <v>7791563.0800000001</v>
      </c>
      <c r="D11" s="5">
        <f>SUM(D12:D15)</f>
        <v>23520701.400000002</v>
      </c>
      <c r="E11" s="5">
        <f>SUM(E12:E15)</f>
        <v>61493695.299999997</v>
      </c>
      <c r="F11" s="5">
        <f>SUM(F12:F15)</f>
        <v>16599014.359999999</v>
      </c>
      <c r="G11" s="5">
        <f>SUM(G12:G15)</f>
        <v>8859200</v>
      </c>
      <c r="H11" s="5">
        <f>SUM(H12:H15)</f>
        <v>8930500</v>
      </c>
    </row>
    <row r="12" spans="1:8" ht="15" customHeight="1">
      <c r="A12" s="7" t="s">
        <v>3373</v>
      </c>
      <c r="B12" s="8">
        <f>'Receita LDO ATÉ 2017'!D605</f>
        <v>5051581.95</v>
      </c>
      <c r="C12" s="8">
        <f>'Receita LDO ATÉ 2017'!E605</f>
        <v>4391904.6100000003</v>
      </c>
      <c r="D12" s="8">
        <f>'Receita LDO 2018 A 2022'!E699</f>
        <v>6492044.4800000004</v>
      </c>
      <c r="E12" s="9">
        <f>'Receita LDO 2018 A 2022'!F699</f>
        <v>9200000</v>
      </c>
      <c r="F12" s="9">
        <f>'Receita LDO 2018 A 2022'!G699</f>
        <v>9100000</v>
      </c>
      <c r="G12" s="9">
        <f>'Receita LDO 2018 A 2022'!H699</f>
        <v>5600000</v>
      </c>
      <c r="H12" s="9">
        <f>'Receita LDO 2018 A 2022'!I699</f>
        <v>5600000</v>
      </c>
    </row>
    <row r="13" spans="1:8" ht="15" customHeight="1">
      <c r="A13" s="7" t="s">
        <v>3374</v>
      </c>
      <c r="B13" s="8">
        <f>'Receita LDO ATÉ 2017'!D612</f>
        <v>597155.13</v>
      </c>
      <c r="C13" s="8">
        <f>'Receita LDO ATÉ 2017'!E612</f>
        <v>583990.42000000004</v>
      </c>
      <c r="D13" s="8">
        <f>'Receita LDO 2018 A 2022'!E711</f>
        <v>88860.85</v>
      </c>
      <c r="E13" s="8">
        <f>'Receita LDO 2018 A 2022'!F711</f>
        <v>18478000</v>
      </c>
      <c r="F13" s="8">
        <f>'Receita LDO 2018 A 2022'!G711</f>
        <v>3175000</v>
      </c>
      <c r="G13" s="8">
        <f>'Receita LDO 2018 A 2022'!H711</f>
        <v>3235000</v>
      </c>
      <c r="H13" s="8">
        <f>'Receita LDO 2018 A 2022'!I711</f>
        <v>3305000</v>
      </c>
    </row>
    <row r="14" spans="1:8" ht="15" customHeight="1">
      <c r="A14" s="7" t="s">
        <v>3375</v>
      </c>
      <c r="B14" s="8">
        <f>'Receita LDO ATÉ 2017'!D625</f>
        <v>33527.61</v>
      </c>
      <c r="C14" s="8">
        <f>'Receita LDO ATÉ 2017'!E625</f>
        <v>20791.990000000002</v>
      </c>
      <c r="D14" s="8">
        <f>'Receita LDO 2018 A 2022'!E727</f>
        <v>29825.97</v>
      </c>
      <c r="E14" s="8">
        <f>'Receita LDO 2018 A 2022'!F727</f>
        <v>22400</v>
      </c>
      <c r="F14" s="8">
        <f>'Receita LDO 2018 A 2022'!G727</f>
        <v>23300</v>
      </c>
      <c r="G14" s="8">
        <f>'Receita LDO 2018 A 2022'!H727</f>
        <v>24200</v>
      </c>
      <c r="H14" s="8">
        <f>'Receita LDO 2018 A 2022'!I727</f>
        <v>25500</v>
      </c>
    </row>
    <row r="15" spans="1:8" ht="15" customHeight="1">
      <c r="A15" s="7" t="s">
        <v>3376</v>
      </c>
      <c r="B15" s="9">
        <f>'Receita LDO ATÉ 2017'!D628</f>
        <v>4282265.83</v>
      </c>
      <c r="C15" s="9">
        <f>'Receita LDO ATÉ 2017'!E628</f>
        <v>2792795.9899999998</v>
      </c>
      <c r="D15" s="9">
        <f>'Receita LDO 2018 A 2022'!E738</f>
        <v>16909970.100000001</v>
      </c>
      <c r="E15" s="9">
        <f>'Receita LDO 2018 A 2022'!F738</f>
        <v>33793295.299999997</v>
      </c>
      <c r="F15" s="9">
        <f>'Receita LDO 2018 A 2022'!G738</f>
        <v>4300714.3600000003</v>
      </c>
      <c r="G15" s="9">
        <f>'Receita LDO 2018 A 2022'!H738</f>
        <v>0</v>
      </c>
      <c r="H15" s="9">
        <f>'Receita LDO 2018 A 2022'!I738</f>
        <v>0</v>
      </c>
    </row>
    <row r="16" spans="1:8" ht="15" customHeight="1">
      <c r="A16" s="7" t="s">
        <v>3377</v>
      </c>
      <c r="B16" s="9">
        <f>'Receita LDO ATÉ 2017'!D665</f>
        <v>1915.63</v>
      </c>
      <c r="C16" s="9">
        <f>'Receita LDO ATÉ 2017'!E665</f>
        <v>2080.0700000000002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6" customFormat="1" ht="15" customHeight="1">
      <c r="A17" s="3" t="s">
        <v>3378</v>
      </c>
      <c r="B17" s="5">
        <f>'Receita LDO ATÉ 2017'!D667</f>
        <v>61396638.519999996</v>
      </c>
      <c r="C17" s="5">
        <f>'Receita LDO ATÉ 2017'!E667</f>
        <v>70771348.379999995</v>
      </c>
      <c r="D17" s="5">
        <f>'Receita LDO 2018 A 2022'!E796</f>
        <v>82272479.159999996</v>
      </c>
      <c r="E17" s="5">
        <f>'Receita LDO 2018 A 2022'!F796</f>
        <v>100535700</v>
      </c>
      <c r="F17" s="5">
        <f>'Receita LDO 2018 A 2022'!G796</f>
        <v>114428100</v>
      </c>
      <c r="G17" s="5">
        <f>'Receita LDO 2018 A 2022'!H796</f>
        <v>129524000</v>
      </c>
      <c r="H17" s="5">
        <f>'Receita LDO 2018 A 2022'!I796</f>
        <v>136324000</v>
      </c>
    </row>
    <row r="18" spans="1:8" s="6" customFormat="1" ht="15" customHeight="1">
      <c r="A18" s="3" t="s">
        <v>3379</v>
      </c>
      <c r="B18" s="5">
        <f>'Receita LDO ATÉ 2017'!D953-B19</f>
        <v>-19824126.879999995</v>
      </c>
      <c r="C18" s="5">
        <f>'Receita LDO ATÉ 2017'!E953-C19</f>
        <v>-23915711.640000001</v>
      </c>
      <c r="D18" s="5">
        <f>'Receita LDO 2018 A 2022'!E1005-'Receita LDO 2018 A 2022'!E818</f>
        <v>-22291070.25</v>
      </c>
      <c r="E18" s="5">
        <f>'Receita LDO 2018 A 2022'!F1005-'Receita LDO 2018 A 2022'!F818</f>
        <v>-13177700</v>
      </c>
      <c r="F18" s="5">
        <f>'Receita LDO 2018 A 2022'!G1005-'Receita LDO 2018 A 2022'!G818</f>
        <v>-13690990</v>
      </c>
      <c r="G18" s="5">
        <f>'Receita LDO 2018 A 2022'!H1005-'Receita LDO 2018 A 2022'!H818</f>
        <v>-14039090</v>
      </c>
      <c r="H18" s="5">
        <f>'Receita LDO 2018 A 2022'!I1005-'Receita LDO 2018 A 2022'!I818</f>
        <v>-14530450</v>
      </c>
    </row>
    <row r="19" spans="1:8" s="6" customFormat="1" ht="15" customHeight="1">
      <c r="A19" s="3" t="s">
        <v>3380</v>
      </c>
      <c r="B19" s="5">
        <f>'Receita LDO ATÉ 2017'!D681</f>
        <v>-37710848.759999998</v>
      </c>
      <c r="C19" s="5">
        <f>'Receita LDO ATÉ 2017'!E681</f>
        <v>-38290443.609999999</v>
      </c>
      <c r="D19" s="5">
        <f>'Receita LDO 2018 A 2022'!E818</f>
        <v>-42302228.969999999</v>
      </c>
      <c r="E19" s="5">
        <f>'Receita LDO 2018 A 2022'!F818</f>
        <v>-41800600</v>
      </c>
      <c r="F19" s="5">
        <f>'Receita LDO 2018 A 2022'!G818</f>
        <v>-46014200</v>
      </c>
      <c r="G19" s="5">
        <f>'Receita LDO 2018 A 2022'!H818</f>
        <v>-48125200</v>
      </c>
      <c r="H19" s="5">
        <f>'Receita LDO 2018 A 2022'!I818</f>
        <v>-50807000</v>
      </c>
    </row>
    <row r="20" spans="1:8" s="6" customFormat="1" ht="15" customHeight="1">
      <c r="A20" s="3" t="s">
        <v>3381</v>
      </c>
      <c r="B20" s="4">
        <f t="shared" ref="B20:H20" si="1">B3+B11+B17+B18+B19</f>
        <v>605545334.33999991</v>
      </c>
      <c r="C20" s="4">
        <f t="shared" si="1"/>
        <v>643926206.85300016</v>
      </c>
      <c r="D20" s="4">
        <f t="shared" si="1"/>
        <v>724555508.56299996</v>
      </c>
      <c r="E20" s="4">
        <f t="shared" si="1"/>
        <v>785000000</v>
      </c>
      <c r="F20" s="4">
        <f t="shared" si="1"/>
        <v>813299999.99594796</v>
      </c>
      <c r="G20" s="4">
        <f t="shared" si="1"/>
        <v>832127999.99867105</v>
      </c>
      <c r="H20" s="4">
        <f t="shared" si="1"/>
        <v>884100000</v>
      </c>
    </row>
    <row r="21" spans="1:8">
      <c r="A21" s="10"/>
      <c r="B21" s="11"/>
      <c r="C21" s="11"/>
      <c r="D21" s="11"/>
      <c r="E21" s="11"/>
      <c r="F21" s="11"/>
      <c r="G21" s="11"/>
      <c r="H21" s="11"/>
    </row>
    <row r="22" spans="1:8" s="12" customFormat="1" ht="15.75">
      <c r="A22" s="244" t="s">
        <v>3382</v>
      </c>
      <c r="B22" s="244"/>
      <c r="C22" s="244"/>
      <c r="D22" s="244"/>
      <c r="E22" s="244"/>
      <c r="F22" s="244"/>
      <c r="G22" s="244"/>
      <c r="H22" s="244"/>
    </row>
    <row r="23" spans="1:8" s="12" customFormat="1" ht="15" customHeight="1">
      <c r="A23" s="112" t="s">
        <v>3383</v>
      </c>
      <c r="B23" s="113" t="s">
        <v>1536</v>
      </c>
      <c r="C23" s="113" t="s">
        <v>1537</v>
      </c>
      <c r="D23" s="113" t="s">
        <v>2000</v>
      </c>
      <c r="E23" s="237">
        <v>2019</v>
      </c>
      <c r="F23" s="237">
        <v>2020</v>
      </c>
      <c r="G23" s="237">
        <v>2021</v>
      </c>
      <c r="H23" s="237">
        <v>2022</v>
      </c>
    </row>
    <row r="24" spans="1:8" ht="15" customHeight="1">
      <c r="A24" s="7" t="s">
        <v>3384</v>
      </c>
      <c r="B24" s="9">
        <f>B5-'Receita LDO ATÉ 2017'!D98-'Receita LDO ATÉ 2017'!D102</f>
        <v>30664229.799999997</v>
      </c>
      <c r="C24" s="9">
        <f>C5-'Receita LDO ATÉ 2017'!E98-'Receita LDO ATÉ 2017'!E102</f>
        <v>32803758.460000001</v>
      </c>
      <c r="D24" s="9">
        <f>D5-'Receita LDO 2018 A 2022'!E180</f>
        <v>34914646.49000001</v>
      </c>
      <c r="E24" s="9">
        <f>E5-'Receita LDO 2018 A 2022'!F180</f>
        <v>37778100</v>
      </c>
      <c r="F24" s="9">
        <f>F5-'Receita LDO 2018 A 2022'!G180</f>
        <v>39726700</v>
      </c>
      <c r="G24" s="9">
        <f>G5-'Receita LDO 2018 A 2022'!H180</f>
        <v>41746300</v>
      </c>
      <c r="H24" s="9">
        <f>H5-'Receita LDO 2018 A 2022'!I180</f>
        <v>50538500</v>
      </c>
    </row>
    <row r="25" spans="1:8" ht="15" customHeight="1">
      <c r="A25" s="7" t="s">
        <v>3380</v>
      </c>
      <c r="B25" s="8">
        <f t="shared" ref="B25:H25" si="2">-B19</f>
        <v>37710848.759999998</v>
      </c>
      <c r="C25" s="8">
        <f t="shared" si="2"/>
        <v>38290443.609999999</v>
      </c>
      <c r="D25" s="8">
        <f t="shared" si="2"/>
        <v>42302228.969999999</v>
      </c>
      <c r="E25" s="8">
        <f t="shared" si="2"/>
        <v>41800600</v>
      </c>
      <c r="F25" s="8">
        <f t="shared" si="2"/>
        <v>46014200</v>
      </c>
      <c r="G25" s="8">
        <f t="shared" si="2"/>
        <v>48125200</v>
      </c>
      <c r="H25" s="8">
        <f t="shared" si="2"/>
        <v>50807000</v>
      </c>
    </row>
    <row r="26" spans="1:8" ht="15" customHeight="1">
      <c r="A26" s="7" t="s">
        <v>3385</v>
      </c>
      <c r="B26" s="9">
        <f>-'Receita LDO ATÉ 2017'!D688+'Receita LDO ATÉ 2017'!D701</f>
        <v>928698.74000000011</v>
      </c>
      <c r="C26" s="9">
        <f>-'Receita LDO ATÉ 2017'!E688+'Receita LDO ATÉ 2017'!E701</f>
        <v>1004911.8300000001</v>
      </c>
      <c r="D26" s="9">
        <f>-'Receita LDO 2018 A 2022'!E825</f>
        <v>0</v>
      </c>
      <c r="E26" s="9">
        <f>-'Receita LDO 2018 A 2022'!F825-1627000</f>
        <v>11550700</v>
      </c>
      <c r="F26" s="9">
        <f>-'Receita LDO 2018 A 2022'!G825-1692000</f>
        <v>11998990</v>
      </c>
      <c r="G26" s="9">
        <f>-'Receita LDO 2018 A 2022'!H825-1759600</f>
        <v>12279490</v>
      </c>
      <c r="H26" s="9">
        <f>-'Receita LDO 2018 A 2022'!I825-1829900</f>
        <v>12700550</v>
      </c>
    </row>
    <row r="27" spans="1:8" ht="15" customHeight="1">
      <c r="A27" s="7" t="s">
        <v>3386</v>
      </c>
      <c r="B27" s="9">
        <f>'Receita LDO ATÉ 2017'!D269</f>
        <v>44942653.730000004</v>
      </c>
      <c r="C27" s="9">
        <f>'Receita LDO ATÉ 2017'!E269</f>
        <v>45412431.430000007</v>
      </c>
      <c r="D27" s="9">
        <f>'Receita LDO 2018 A 2022'!E331</f>
        <v>38988473.759999998</v>
      </c>
      <c r="E27" s="9">
        <f>'Receita LDO 2018 A 2022'!F331</f>
        <v>25803690</v>
      </c>
      <c r="F27" s="9">
        <f>'Receita LDO 2018 A 2022'!G331</f>
        <v>24190500</v>
      </c>
      <c r="G27" s="9">
        <f>'Receita LDO 2018 A 2022'!H331</f>
        <v>22613900</v>
      </c>
      <c r="H27" s="9">
        <f>'Receita LDO 2018 A 2022'!I331</f>
        <v>23801600</v>
      </c>
    </row>
    <row r="28" spans="1:8" ht="15" customHeight="1">
      <c r="A28" s="13" t="s">
        <v>3387</v>
      </c>
      <c r="B28" s="9">
        <f>'Receita LDO ATÉ 2017'!D595</f>
        <v>471627.02</v>
      </c>
      <c r="C28" s="9">
        <f>'Receita LDO ATÉ 2017'!E595</f>
        <v>481078.4</v>
      </c>
      <c r="D28" s="9">
        <f>'Receita LDO 2018 A 2022'!E687</f>
        <v>489291.21</v>
      </c>
      <c r="E28" s="9">
        <f>'Receita LDO 2018 A 2022'!F687</f>
        <v>491700</v>
      </c>
      <c r="F28" s="9">
        <f>'Receita LDO 2018 A 2022'!G687</f>
        <v>495300</v>
      </c>
      <c r="G28" s="9">
        <f>'Receita LDO 2018 A 2022'!H687</f>
        <v>499100</v>
      </c>
      <c r="H28" s="9">
        <f>'Receita LDO 2018 A 2022'!I687</f>
        <v>505000</v>
      </c>
    </row>
    <row r="29" spans="1:8" ht="15" customHeight="1">
      <c r="A29" s="13" t="s">
        <v>3388</v>
      </c>
      <c r="B29" s="9">
        <f>'Receita LDO ATÉ 2017'!D207</f>
        <v>590664.84</v>
      </c>
      <c r="C29" s="9">
        <f>'Receita LDO ATÉ 2017'!E207</f>
        <v>990417.42</v>
      </c>
      <c r="D29" s="9">
        <f>'Receita LDO 2018 A 2022'!E279</f>
        <v>1316781.58</v>
      </c>
      <c r="E29" s="9">
        <f>'Receita LDO 2018 A 2022'!F279</f>
        <v>835500</v>
      </c>
      <c r="F29" s="9">
        <f>'Receita LDO 2018 A 2022'!G279</f>
        <v>1041300</v>
      </c>
      <c r="G29" s="9">
        <f>'Receita LDO 2018 A 2022'!H279</f>
        <v>1252900</v>
      </c>
      <c r="H29" s="9">
        <f>'Receita LDO 2018 A 2022'!I279</f>
        <v>1318000</v>
      </c>
    </row>
    <row r="30" spans="1:8" ht="15" customHeight="1">
      <c r="A30" s="13" t="s">
        <v>3389</v>
      </c>
      <c r="B30" s="9">
        <f>'Receita LDO ATÉ 2017'!D533</f>
        <v>6070761.29</v>
      </c>
      <c r="C30" s="9">
        <f>'Receita LDO ATÉ 2017'!E533</f>
        <v>4450604.47</v>
      </c>
      <c r="D30" s="9">
        <f>'Receita LDO 2018 A 2022'!E678</f>
        <v>12775606.890000001</v>
      </c>
      <c r="E30" s="9">
        <f>'Receita LDO 2018 A 2022'!F678</f>
        <v>5300000</v>
      </c>
      <c r="F30" s="9">
        <f>'Receita LDO 2018 A 2022'!G678</f>
        <v>13851000</v>
      </c>
      <c r="G30" s="9">
        <f>'Receita LDO 2018 A 2022'!H678</f>
        <v>14370000</v>
      </c>
      <c r="H30" s="9">
        <f>'Receita LDO 2018 A 2022'!I678</f>
        <v>15125000</v>
      </c>
    </row>
    <row r="31" spans="1:8" ht="15" customHeight="1">
      <c r="A31" s="13" t="s">
        <v>3390</v>
      </c>
      <c r="B31" s="9">
        <f>'Receita LDO ATÉ 2017'!D12+'Receita LDO ATÉ 2017'!D16</f>
        <v>18504530.91</v>
      </c>
      <c r="C31" s="9">
        <f>'Receita LDO ATÉ 2017'!E12+'Receita LDO ATÉ 2017'!E16</f>
        <v>20836080.249999996</v>
      </c>
      <c r="D31" s="9">
        <f>'Receita LDO 2018 A 2022'!E9+'Receita LDO 2018 A 2022'!E13</f>
        <v>22483791.469999999</v>
      </c>
      <c r="E31" s="9">
        <f>'Receita LDO 2018 A 2022'!F9+'Receita LDO 2018 A 2022'!F13</f>
        <v>21320000</v>
      </c>
      <c r="F31" s="9">
        <f>'Receita LDO 2018 A 2022'!G9+'Receita LDO 2018 A 2022'!G13</f>
        <v>24378000</v>
      </c>
      <c r="G31" s="9">
        <f>'Receita LDO 2018 A 2022'!H9+'Receita LDO 2018 A 2022'!H13</f>
        <v>25290000</v>
      </c>
      <c r="H31" s="9">
        <f>'Receita LDO 2018 A 2022'!I9+'Receita LDO 2018 A 2022'!I13</f>
        <v>26618000</v>
      </c>
    </row>
    <row r="32" spans="1:8" ht="15" customHeight="1">
      <c r="A32" s="13" t="s">
        <v>3391</v>
      </c>
      <c r="B32" s="9">
        <v>2963728.05</v>
      </c>
      <c r="C32" s="9">
        <v>4508131.4000000004</v>
      </c>
      <c r="D32" s="9">
        <f>4128249.09-1531042.84</f>
        <v>2597206.25</v>
      </c>
      <c r="E32" s="9"/>
      <c r="F32" s="9"/>
      <c r="G32" s="9"/>
      <c r="H32" s="9"/>
    </row>
    <row r="33" spans="1:8" s="6" customFormat="1" ht="15" customHeight="1">
      <c r="A33" s="3" t="s">
        <v>3392</v>
      </c>
      <c r="B33" s="5">
        <f t="shared" ref="B33:H33" si="3">SUM(B3-B24-B25-B27-B28-B31-B29-B26-B30-B32)</f>
        <v>448869482.16999996</v>
      </c>
      <c r="C33" s="5">
        <f t="shared" si="3"/>
        <v>478791593.37300009</v>
      </c>
      <c r="D33" s="5">
        <f t="shared" si="3"/>
        <v>527487600.60299993</v>
      </c>
      <c r="E33" s="5">
        <f t="shared" si="3"/>
        <v>533068614.70000005</v>
      </c>
      <c r="F33" s="5">
        <f t="shared" si="3"/>
        <v>580282085.63594794</v>
      </c>
      <c r="G33" s="5">
        <f t="shared" si="3"/>
        <v>589732199.99867105</v>
      </c>
      <c r="H33" s="5">
        <f t="shared" si="3"/>
        <v>622769300</v>
      </c>
    </row>
    <row r="35" spans="1:8">
      <c r="B35" s="11"/>
      <c r="D35" s="115"/>
    </row>
  </sheetData>
  <mergeCells count="4">
    <mergeCell ref="A1:A2"/>
    <mergeCell ref="E1:H1"/>
    <mergeCell ref="B1:D1"/>
    <mergeCell ref="A22:H22"/>
  </mergeCells>
  <printOptions horizontalCentered="1"/>
  <pageMargins left="0.19685039370078741" right="0.19685039370078741" top="1.2204724409448819" bottom="0.19685039370078741" header="0.35433070866141736" footer="0.15748031496062992"/>
  <pageSetup paperSize="9" orientation="landscape" horizontalDpi="4294967293" verticalDpi="4294967293" r:id="rId1"/>
  <headerFooter>
    <oddHeader xml:space="preserve">&amp;C&amp;"-,Regular"&amp;11PREFEITURA MUNICIPAL DE SANTA MARIA&amp;12
SECRETARIA DE MUNICÍPIO DE FINANÇAS
LDO 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2014 Detalhada</vt:lpstr>
      <vt:lpstr>Receita LDO ATÉ 2017</vt:lpstr>
      <vt:lpstr>Receita LDO 2018 A 2022</vt:lpstr>
      <vt:lpstr>RCL LDO 2020</vt:lpstr>
      <vt:lpstr>Plan1</vt:lpstr>
      <vt:lpstr>'2014 Detalhada'!Area_de_impressao</vt:lpstr>
      <vt:lpstr>'Receita LDO 2018 A 2022'!Area_de_impressao</vt:lpstr>
      <vt:lpstr>'Receita LDO ATÉ 2017'!Area_de_impressao</vt:lpstr>
      <vt:lpstr>'2014 Detalhada'!Titulos_de_impressao</vt:lpstr>
      <vt:lpstr>'Receita LDO 2018 A 2022'!Titulos_de_impressao</vt:lpstr>
      <vt:lpstr>'Receita LDO ATÉ 2017'!Titulos_de_impressao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nizeti</dc:creator>
  <cp:lastModifiedBy>Nizeti</cp:lastModifiedBy>
  <cp:revision/>
  <cp:lastPrinted>2019-07-24T13:42:03Z</cp:lastPrinted>
  <dcterms:created xsi:type="dcterms:W3CDTF">2009-06-17T12:29:59Z</dcterms:created>
  <dcterms:modified xsi:type="dcterms:W3CDTF">2019-07-24T13:42:44Z</dcterms:modified>
</cp:coreProperties>
</file>